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150" tabRatio="5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5" i="1" l="1"/>
  <c r="O115" i="1" s="1"/>
  <c r="N115" i="1"/>
  <c r="N93" i="1"/>
  <c r="P93" i="1"/>
  <c r="O93" i="1" s="1"/>
  <c r="J101" i="1" l="1"/>
  <c r="N138" i="1" l="1"/>
  <c r="P138" i="1"/>
  <c r="R124" i="1"/>
  <c r="M124" i="1"/>
  <c r="L124" i="1"/>
  <c r="J124" i="1"/>
  <c r="N84" i="1"/>
  <c r="P84" i="1"/>
  <c r="N85" i="1"/>
  <c r="P85" i="1"/>
  <c r="O85" i="1" s="1"/>
  <c r="N86" i="1"/>
  <c r="P86" i="1"/>
  <c r="N87" i="1"/>
  <c r="P87" i="1"/>
  <c r="N88" i="1"/>
  <c r="P88" i="1"/>
  <c r="N89" i="1"/>
  <c r="P89" i="1"/>
  <c r="P111" i="1"/>
  <c r="N111" i="1"/>
  <c r="N37" i="1"/>
  <c r="P37" i="1"/>
  <c r="P123" i="1"/>
  <c r="N123" i="1"/>
  <c r="P120" i="1"/>
  <c r="N120" i="1"/>
  <c r="P110" i="1"/>
  <c r="N110" i="1"/>
  <c r="O84" i="1" l="1"/>
  <c r="O110" i="1"/>
  <c r="O138" i="1"/>
  <c r="O88" i="1"/>
  <c r="O86" i="1"/>
  <c r="O123" i="1"/>
  <c r="O111" i="1"/>
  <c r="O89" i="1"/>
  <c r="O87" i="1"/>
  <c r="O120" i="1"/>
  <c r="P137" i="1" l="1"/>
  <c r="N137" i="1"/>
  <c r="O137" i="1" l="1"/>
  <c r="K124" i="1"/>
  <c r="N119" i="1" l="1"/>
  <c r="P119" i="1"/>
  <c r="O119" i="1" l="1"/>
  <c r="P124" i="1"/>
  <c r="N124" i="1"/>
  <c r="S121" i="1"/>
  <c r="R121" i="1"/>
  <c r="Q121" i="1"/>
  <c r="M121" i="1"/>
  <c r="L121" i="1"/>
  <c r="J121" i="1"/>
  <c r="P116" i="1"/>
  <c r="N116" i="1"/>
  <c r="P114" i="1"/>
  <c r="N114" i="1"/>
  <c r="K121" i="1" l="1"/>
  <c r="N121" i="1" s="1"/>
  <c r="O114" i="1"/>
  <c r="O116" i="1"/>
  <c r="O124" i="1"/>
  <c r="P121" i="1"/>
  <c r="O121" i="1" l="1"/>
  <c r="J136" i="1"/>
  <c r="K136" i="1"/>
  <c r="L136" i="1"/>
  <c r="M136" i="1"/>
  <c r="Q136" i="1"/>
  <c r="R136" i="1"/>
  <c r="S136" i="1"/>
  <c r="J139" i="1"/>
  <c r="K139" i="1"/>
  <c r="L139" i="1"/>
  <c r="M139" i="1"/>
  <c r="Q139" i="1"/>
  <c r="R139" i="1"/>
  <c r="S139" i="1"/>
  <c r="J140" i="1"/>
  <c r="K140" i="1"/>
  <c r="Q140" i="1"/>
  <c r="R140" i="1"/>
  <c r="S140" i="1"/>
  <c r="J141" i="1"/>
  <c r="K141" i="1"/>
  <c r="L141" i="1"/>
  <c r="M141" i="1"/>
  <c r="Q141" i="1"/>
  <c r="R141" i="1"/>
  <c r="S141" i="1"/>
  <c r="K142" i="1"/>
  <c r="L142" i="1"/>
  <c r="M142" i="1"/>
  <c r="Q142" i="1"/>
  <c r="R142" i="1"/>
  <c r="S142" i="1"/>
  <c r="J143" i="1"/>
  <c r="K143" i="1"/>
  <c r="L143" i="1"/>
  <c r="M143" i="1"/>
  <c r="Q143" i="1"/>
  <c r="R143" i="1"/>
  <c r="S143" i="1"/>
  <c r="N144" i="1"/>
  <c r="P144" i="1"/>
  <c r="J148" i="1"/>
  <c r="K148" i="1"/>
  <c r="L148" i="1"/>
  <c r="M148" i="1"/>
  <c r="S148" i="1"/>
  <c r="N149" i="1"/>
  <c r="P149" i="1"/>
  <c r="O144" i="1" l="1"/>
  <c r="O149" i="1"/>
  <c r="Q117" i="1"/>
  <c r="S117" i="1"/>
  <c r="K112" i="1"/>
  <c r="J117" i="1"/>
  <c r="K117" i="1"/>
  <c r="R117" i="1"/>
  <c r="N117" i="1"/>
  <c r="O117" i="1"/>
  <c r="P117" i="1"/>
  <c r="M117" i="1"/>
  <c r="R112" i="1"/>
  <c r="M112" i="1"/>
  <c r="Q112" i="1"/>
  <c r="S112" i="1"/>
  <c r="L117" i="1"/>
  <c r="L112" i="1"/>
  <c r="J112" i="1"/>
  <c r="Q125" i="1" l="1"/>
  <c r="J125" i="1"/>
  <c r="R125" i="1"/>
  <c r="S125" i="1"/>
  <c r="M125" i="1"/>
  <c r="M126" i="1" s="1"/>
  <c r="L125" i="1"/>
  <c r="L126" i="1" s="1"/>
  <c r="K125" i="1"/>
  <c r="K126" i="1" s="1"/>
  <c r="K127" i="1" l="1"/>
  <c r="J183" i="1"/>
  <c r="K183" i="1"/>
  <c r="L183" i="1"/>
  <c r="M183" i="1"/>
  <c r="Q183" i="1"/>
  <c r="R183" i="1"/>
  <c r="S183" i="1"/>
  <c r="J184" i="1"/>
  <c r="K184" i="1"/>
  <c r="L184" i="1"/>
  <c r="M184" i="1"/>
  <c r="Q184" i="1"/>
  <c r="R184" i="1"/>
  <c r="S184" i="1"/>
  <c r="J178" i="1"/>
  <c r="K178" i="1"/>
  <c r="L178" i="1"/>
  <c r="M178" i="1"/>
  <c r="Q178" i="1"/>
  <c r="R178" i="1"/>
  <c r="S178" i="1"/>
  <c r="J179" i="1"/>
  <c r="K179" i="1"/>
  <c r="L179" i="1"/>
  <c r="M179" i="1"/>
  <c r="Q179" i="1"/>
  <c r="R179" i="1"/>
  <c r="S179" i="1"/>
  <c r="A163" i="1"/>
  <c r="M102" i="1" l="1"/>
  <c r="U26" i="1"/>
  <c r="U27" i="1"/>
  <c r="N36" i="1"/>
  <c r="N136" i="1" s="1"/>
  <c r="P36" i="1"/>
  <c r="P136" i="1" s="1"/>
  <c r="N38" i="1"/>
  <c r="P38" i="1"/>
  <c r="N39" i="1"/>
  <c r="N139" i="1" s="1"/>
  <c r="P39" i="1"/>
  <c r="N40" i="1"/>
  <c r="N194" i="1" s="1"/>
  <c r="N195" i="1" s="1"/>
  <c r="P40" i="1"/>
  <c r="P194" i="1" s="1"/>
  <c r="P199" i="1" s="1"/>
  <c r="N41" i="1"/>
  <c r="P41" i="1"/>
  <c r="N42" i="1"/>
  <c r="N140" i="1" s="1"/>
  <c r="P42" i="1"/>
  <c r="P140" i="1" s="1"/>
  <c r="J43" i="1"/>
  <c r="K43" i="1"/>
  <c r="L43" i="1"/>
  <c r="M43" i="1"/>
  <c r="Q43" i="1"/>
  <c r="R43" i="1"/>
  <c r="S43" i="1"/>
  <c r="T43" i="1"/>
  <c r="N49" i="1"/>
  <c r="N141" i="1" s="1"/>
  <c r="P49" i="1"/>
  <c r="N50" i="1"/>
  <c r="N142" i="1" s="1"/>
  <c r="P50" i="1"/>
  <c r="P142" i="1" s="1"/>
  <c r="N51" i="1"/>
  <c r="P51" i="1"/>
  <c r="N52" i="1"/>
  <c r="P52" i="1"/>
  <c r="N53" i="1"/>
  <c r="N143" i="1" s="1"/>
  <c r="P53" i="1"/>
  <c r="P143" i="1" s="1"/>
  <c r="N54" i="1"/>
  <c r="P54" i="1"/>
  <c r="J55" i="1"/>
  <c r="K55" i="1"/>
  <c r="L55" i="1"/>
  <c r="M55" i="1"/>
  <c r="Q55" i="1"/>
  <c r="R55" i="1"/>
  <c r="S55" i="1"/>
  <c r="T55" i="1"/>
  <c r="N61" i="1"/>
  <c r="P61" i="1"/>
  <c r="N62" i="1"/>
  <c r="N148" i="1" s="1"/>
  <c r="P62" i="1"/>
  <c r="P148" i="1" s="1"/>
  <c r="N63" i="1"/>
  <c r="P63" i="1"/>
  <c r="N64" i="1"/>
  <c r="P64" i="1"/>
  <c r="N65" i="1"/>
  <c r="P65" i="1"/>
  <c r="N66" i="1"/>
  <c r="P66" i="1"/>
  <c r="J67" i="1"/>
  <c r="K67" i="1"/>
  <c r="L67" i="1"/>
  <c r="M67" i="1"/>
  <c r="Q67" i="1"/>
  <c r="R67" i="1"/>
  <c r="S67" i="1"/>
  <c r="T67" i="1"/>
  <c r="N72" i="1"/>
  <c r="N182" i="1" s="1"/>
  <c r="P72" i="1"/>
  <c r="N73" i="1"/>
  <c r="P73" i="1"/>
  <c r="N74" i="1"/>
  <c r="N184" i="1" s="1"/>
  <c r="P74" i="1"/>
  <c r="N75" i="1"/>
  <c r="N166" i="1" s="1"/>
  <c r="P75" i="1"/>
  <c r="J76" i="1"/>
  <c r="K76" i="1"/>
  <c r="L76" i="1"/>
  <c r="M76" i="1"/>
  <c r="Q76" i="1"/>
  <c r="R76" i="1"/>
  <c r="S76" i="1"/>
  <c r="T76" i="1"/>
  <c r="N83" i="1"/>
  <c r="P83" i="1"/>
  <c r="N90" i="1"/>
  <c r="P90" i="1"/>
  <c r="N92" i="1"/>
  <c r="P92" i="1"/>
  <c r="M101" i="1"/>
  <c r="Q101" i="1"/>
  <c r="R101" i="1"/>
  <c r="S101" i="1"/>
  <c r="J152" i="1"/>
  <c r="J153" i="1" s="1"/>
  <c r="K152" i="1"/>
  <c r="K153" i="1" s="1"/>
  <c r="L152" i="1"/>
  <c r="L153" i="1" s="1"/>
  <c r="M152" i="1"/>
  <c r="M153" i="1" s="1"/>
  <c r="N152" i="1"/>
  <c r="N153" i="1" s="1"/>
  <c r="O152" i="1"/>
  <c r="O153" i="1" s="1"/>
  <c r="P152" i="1"/>
  <c r="P153" i="1" s="1"/>
  <c r="Q152" i="1"/>
  <c r="Q153" i="1" s="1"/>
  <c r="Q154" i="1" s="1"/>
  <c r="R152" i="1"/>
  <c r="R153" i="1" s="1"/>
  <c r="R154" i="1" s="1"/>
  <c r="S152" i="1"/>
  <c r="S153" i="1" s="1"/>
  <c r="J163" i="1"/>
  <c r="K163" i="1"/>
  <c r="L163" i="1"/>
  <c r="M163" i="1"/>
  <c r="Q163" i="1"/>
  <c r="R163" i="1"/>
  <c r="S163" i="1"/>
  <c r="J166" i="1"/>
  <c r="K166" i="1"/>
  <c r="L166" i="1"/>
  <c r="M166" i="1"/>
  <c r="Q166" i="1"/>
  <c r="R166" i="1"/>
  <c r="S166" i="1"/>
  <c r="J177" i="1"/>
  <c r="J180" i="1" s="1"/>
  <c r="K177" i="1"/>
  <c r="K180" i="1" s="1"/>
  <c r="L177" i="1"/>
  <c r="L180" i="1" s="1"/>
  <c r="M177" i="1"/>
  <c r="M180" i="1" s="1"/>
  <c r="Q177" i="1"/>
  <c r="Q180" i="1" s="1"/>
  <c r="R177" i="1"/>
  <c r="R180" i="1" s="1"/>
  <c r="S177" i="1"/>
  <c r="S180" i="1" s="1"/>
  <c r="J182" i="1"/>
  <c r="J185" i="1" s="1"/>
  <c r="K182" i="1"/>
  <c r="K185" i="1" s="1"/>
  <c r="L182" i="1"/>
  <c r="L185" i="1" s="1"/>
  <c r="M182" i="1"/>
  <c r="M185" i="1" s="1"/>
  <c r="Q182" i="1"/>
  <c r="Q185" i="1" s="1"/>
  <c r="R182" i="1"/>
  <c r="R185" i="1" s="1"/>
  <c r="S182" i="1"/>
  <c r="S185" i="1" s="1"/>
  <c r="J194" i="1"/>
  <c r="J195" i="1" s="1"/>
  <c r="K194" i="1"/>
  <c r="K195" i="1" s="1"/>
  <c r="L194" i="1"/>
  <c r="L195" i="1" s="1"/>
  <c r="M194" i="1"/>
  <c r="M195" i="1" s="1"/>
  <c r="Q194" i="1"/>
  <c r="Q195" i="1" s="1"/>
  <c r="R194" i="1"/>
  <c r="R195" i="1" s="1"/>
  <c r="S194" i="1"/>
  <c r="S195" i="1" s="1"/>
  <c r="J198" i="1"/>
  <c r="K198" i="1"/>
  <c r="L198" i="1"/>
  <c r="M198" i="1"/>
  <c r="N198" i="1"/>
  <c r="O198" i="1"/>
  <c r="P198" i="1"/>
  <c r="Q198" i="1"/>
  <c r="R198" i="1"/>
  <c r="S198" i="1"/>
  <c r="N179" i="1" l="1"/>
  <c r="N177" i="1"/>
  <c r="P178" i="1"/>
  <c r="P166" i="1"/>
  <c r="P167" i="1" s="1"/>
  <c r="N178" i="1"/>
  <c r="P179" i="1"/>
  <c r="N200" i="1"/>
  <c r="O72" i="1"/>
  <c r="O182" i="1" s="1"/>
  <c r="O64" i="1"/>
  <c r="U76" i="1"/>
  <c r="O90" i="1"/>
  <c r="K200" i="1"/>
  <c r="P182" i="1"/>
  <c r="O75" i="1"/>
  <c r="O166" i="1" s="1"/>
  <c r="O52" i="1"/>
  <c r="O66" i="1"/>
  <c r="P163" i="1"/>
  <c r="N163" i="1"/>
  <c r="O49" i="1"/>
  <c r="O141" i="1" s="1"/>
  <c r="P141" i="1"/>
  <c r="O39" i="1"/>
  <c r="O139" i="1" s="1"/>
  <c r="P139" i="1"/>
  <c r="O73" i="1"/>
  <c r="K187" i="1"/>
  <c r="N183" i="1"/>
  <c r="N185" i="1" s="1"/>
  <c r="O63" i="1"/>
  <c r="O50" i="1"/>
  <c r="O142" i="1" s="1"/>
  <c r="O42" i="1"/>
  <c r="O140" i="1" s="1"/>
  <c r="O36" i="1"/>
  <c r="O136" i="1" s="1"/>
  <c r="P183" i="1"/>
  <c r="O74" i="1"/>
  <c r="O184" i="1" s="1"/>
  <c r="P184" i="1"/>
  <c r="U67" i="1"/>
  <c r="U55" i="1"/>
  <c r="R4" i="1"/>
  <c r="U4" i="1" s="1"/>
  <c r="N167" i="1"/>
  <c r="N76" i="1"/>
  <c r="J212" i="1"/>
  <c r="M200" i="1"/>
  <c r="O83" i="1"/>
  <c r="U43" i="1"/>
  <c r="L200" i="1"/>
  <c r="N101" i="1"/>
  <c r="K103" i="1"/>
  <c r="P177" i="1"/>
  <c r="O92" i="1"/>
  <c r="O5" i="1"/>
  <c r="U5" i="1" s="1"/>
  <c r="O51" i="1"/>
  <c r="S211" i="1"/>
  <c r="S213" i="1" s="1"/>
  <c r="O65" i="1"/>
  <c r="O53" i="1"/>
  <c r="O143" i="1" s="1"/>
  <c r="O40" i="1"/>
  <c r="O194" i="1" s="1"/>
  <c r="O199" i="1" s="1"/>
  <c r="P43" i="1"/>
  <c r="O62" i="1"/>
  <c r="O148" i="1" s="1"/>
  <c r="N67" i="1"/>
  <c r="O61" i="1"/>
  <c r="R5" i="1"/>
  <c r="U6" i="1" s="1"/>
  <c r="P76" i="1"/>
  <c r="O41" i="1"/>
  <c r="O4" i="1"/>
  <c r="U3" i="1" s="1"/>
  <c r="N43" i="1"/>
  <c r="O54" i="1"/>
  <c r="N55" i="1"/>
  <c r="M150" i="1"/>
  <c r="M154" i="1" s="1"/>
  <c r="R211" i="1"/>
  <c r="R213" i="1" s="1"/>
  <c r="J186" i="1"/>
  <c r="K167" i="1"/>
  <c r="S164" i="1"/>
  <c r="M167" i="1"/>
  <c r="M199" i="1"/>
  <c r="S167" i="1"/>
  <c r="L167" i="1"/>
  <c r="J167" i="1"/>
  <c r="Q164" i="1"/>
  <c r="M164" i="1"/>
  <c r="R167" i="1"/>
  <c r="N199" i="1"/>
  <c r="R164" i="1"/>
  <c r="S150" i="1"/>
  <c r="S154" i="1" s="1"/>
  <c r="J164" i="1"/>
  <c r="K164" i="1"/>
  <c r="L199" i="1"/>
  <c r="N150" i="1"/>
  <c r="N154" i="1" s="1"/>
  <c r="L150" i="1"/>
  <c r="L154" i="1" s="1"/>
  <c r="J150" i="1"/>
  <c r="J154" i="1" s="1"/>
  <c r="L164" i="1"/>
  <c r="K186" i="1"/>
  <c r="K150" i="1"/>
  <c r="K155" i="1" s="1"/>
  <c r="R186" i="1"/>
  <c r="K199" i="1"/>
  <c r="J199" i="1"/>
  <c r="Q167" i="1"/>
  <c r="Q186" i="1"/>
  <c r="M186" i="1"/>
  <c r="M187" i="1"/>
  <c r="S186" i="1"/>
  <c r="L187" i="1"/>
  <c r="L186" i="1"/>
  <c r="P195" i="1"/>
  <c r="P200" i="1" s="1"/>
  <c r="P55" i="1"/>
  <c r="P101" i="1"/>
  <c r="P67" i="1"/>
  <c r="N180" i="1" l="1"/>
  <c r="N186" i="1" s="1"/>
  <c r="O101" i="1"/>
  <c r="O178" i="1"/>
  <c r="O179" i="1"/>
  <c r="O177" i="1"/>
  <c r="O167" i="1"/>
  <c r="P164" i="1"/>
  <c r="P169" i="1" s="1"/>
  <c r="N164" i="1"/>
  <c r="N168" i="1" s="1"/>
  <c r="P112" i="1"/>
  <c r="P125" i="1" s="1"/>
  <c r="P126" i="1" s="1"/>
  <c r="O163" i="1"/>
  <c r="N112" i="1"/>
  <c r="N125" i="1" s="1"/>
  <c r="N126" i="1" s="1"/>
  <c r="K201" i="1"/>
  <c r="N187" i="1"/>
  <c r="P185" i="1"/>
  <c r="O76" i="1"/>
  <c r="P180" i="1"/>
  <c r="O183" i="1"/>
  <c r="O185" i="1" s="1"/>
  <c r="O195" i="1"/>
  <c r="O200" i="1" s="1"/>
  <c r="N201" i="1" s="1"/>
  <c r="O150" i="1"/>
  <c r="O154" i="1" s="1"/>
  <c r="P150" i="1"/>
  <c r="P154" i="1" s="1"/>
  <c r="O67" i="1"/>
  <c r="O55" i="1"/>
  <c r="K169" i="1"/>
  <c r="J211" i="1"/>
  <c r="J213" i="1" s="1"/>
  <c r="J168" i="1"/>
  <c r="O43" i="1"/>
  <c r="M155" i="1"/>
  <c r="S168" i="1"/>
  <c r="K168" i="1"/>
  <c r="M168" i="1"/>
  <c r="L168" i="1"/>
  <c r="K154" i="1"/>
  <c r="M169" i="1"/>
  <c r="R168" i="1"/>
  <c r="L169" i="1"/>
  <c r="Q168" i="1"/>
  <c r="N155" i="1"/>
  <c r="K188" i="1"/>
  <c r="L155" i="1"/>
  <c r="H212" i="1"/>
  <c r="O180" i="1" l="1"/>
  <c r="O186" i="1" s="1"/>
  <c r="P168" i="1"/>
  <c r="N169" i="1"/>
  <c r="O164" i="1"/>
  <c r="O169" i="1" s="1"/>
  <c r="O112" i="1"/>
  <c r="O125" i="1" s="1"/>
  <c r="O126" i="1" s="1"/>
  <c r="H211" i="1"/>
  <c r="H213" i="1" s="1"/>
  <c r="P212" i="1" s="1"/>
  <c r="P186" i="1"/>
  <c r="P187" i="1"/>
  <c r="N103" i="1"/>
  <c r="L212" i="1"/>
  <c r="N212" i="1" s="1"/>
  <c r="U212" i="1" s="1"/>
  <c r="O155" i="1"/>
  <c r="N156" i="1" s="1"/>
  <c r="P155" i="1"/>
  <c r="K156" i="1"/>
  <c r="K170" i="1"/>
  <c r="O187" i="1" l="1"/>
  <c r="N188" i="1" s="1"/>
  <c r="O168" i="1"/>
  <c r="N170" i="1"/>
  <c r="N127" i="1"/>
  <c r="L211" i="1"/>
  <c r="P211" i="1"/>
  <c r="P213" i="1" s="1"/>
  <c r="L213" i="1" l="1"/>
  <c r="N211" i="1"/>
  <c r="N213" i="1" s="1"/>
</calcChain>
</file>

<file path=xl/sharedStrings.xml><?xml version="1.0" encoding="utf-8"?>
<sst xmlns="http://schemas.openxmlformats.org/spreadsheetml/2006/main" count="519" uniqueCount="184">
  <si>
    <t>PLAN DE ÎNVĂŢĂMÂNT  valabil începând din anul universitar 2020-2021</t>
  </si>
  <si>
    <t xml:space="preserve">III. NUMĂRUL ORELOR PE SĂPTĂMANĂ </t>
  </si>
  <si>
    <t>UNIVERSITATEA BABEȘ-BOLYAI</t>
  </si>
  <si>
    <t>Semestrul I</t>
  </si>
  <si>
    <t>Semestrul II</t>
  </si>
  <si>
    <t>Anul I</t>
  </si>
  <si>
    <t>Anul II</t>
  </si>
  <si>
    <r>
      <rPr>
        <b/>
        <sz val="10"/>
        <color indexed="8"/>
        <rFont val="Times New Roman"/>
        <family val="1"/>
        <charset val="1"/>
      </rPr>
      <t>IV.EXAMENUL DE DISERTAȚIE</t>
    </r>
    <r>
      <rPr>
        <sz val="10"/>
        <color indexed="8"/>
        <rFont val="Times New Roman"/>
        <family val="1"/>
        <charset val="1"/>
      </rPr>
      <t xml:space="preserve"> - perioada iunie-iulie (1 săptămână)
Proba: Prezentarea şi susţinerea lucrării de disertație - 10 credite</t>
    </r>
  </si>
  <si>
    <r>
      <rPr>
        <sz val="10"/>
        <color indexed="8"/>
        <rFont val="Times New Roman"/>
        <family val="1"/>
        <charset val="1"/>
      </rPr>
      <t xml:space="preserve">Durata studiilor: </t>
    </r>
    <r>
      <rPr>
        <b/>
        <sz val="10"/>
        <color indexed="8"/>
        <rFont val="Times New Roman"/>
        <family val="1"/>
        <charset val="1"/>
      </rPr>
      <t>4 semestre</t>
    </r>
  </si>
  <si>
    <r>
      <rPr>
        <sz val="10"/>
        <color indexed="8"/>
        <rFont val="Times New Roman"/>
        <family val="1"/>
        <charset val="1"/>
      </rPr>
      <t xml:space="preserve">Forma de învăţământ: </t>
    </r>
    <r>
      <rPr>
        <b/>
        <sz val="10"/>
        <color indexed="8"/>
        <rFont val="Times New Roman"/>
        <family val="1"/>
        <charset val="1"/>
      </rPr>
      <t>cu frecvenţă</t>
    </r>
  </si>
  <si>
    <t>I. CERINŢE PENTRU OBŢINEREA DIPLOMEI DE MASTER</t>
  </si>
  <si>
    <t>V. MODUL DE ALEGERE A DISCIPLINELOR OPŢIONALE</t>
  </si>
  <si>
    <t>Şi:</t>
  </si>
  <si>
    <r>
      <rPr>
        <b/>
        <sz val="10"/>
        <color indexed="8"/>
        <rFont val="Times New Roman"/>
        <family val="1"/>
        <charset val="1"/>
      </rPr>
      <t>10</t>
    </r>
    <r>
      <rPr>
        <sz val="10"/>
        <color indexed="8"/>
        <rFont val="Times New Roman"/>
        <family val="1"/>
        <charset val="1"/>
      </rPr>
      <t xml:space="preserve"> credite la examenul de susținere a disertației</t>
    </r>
  </si>
  <si>
    <r>
      <rPr>
        <sz val="10"/>
        <color indexed="8"/>
        <rFont val="Times New Roman"/>
        <family val="1"/>
        <charset val="1"/>
      </rPr>
      <t>În contul a cel mult o disciplin</t>
    </r>
    <r>
      <rPr>
        <sz val="10"/>
        <color indexed="8"/>
        <rFont val="Calibri"/>
        <family val="2"/>
        <charset val="1"/>
      </rPr>
      <t>ă</t>
    </r>
    <r>
      <rPr>
        <sz val="10"/>
        <color indexed="8"/>
        <rFont val="Times New Roman"/>
        <family val="1"/>
        <charset val="1"/>
      </rPr>
      <t xml:space="preserve"> opţional</t>
    </r>
    <r>
      <rPr>
        <sz val="10"/>
        <color indexed="8"/>
        <rFont val="Calibri"/>
        <family val="2"/>
        <charset val="1"/>
      </rPr>
      <t>ă</t>
    </r>
    <r>
      <rPr>
        <sz val="10"/>
        <color indexed="8"/>
        <rFont val="Times New Roman"/>
        <family val="1"/>
        <charset val="1"/>
      </rPr>
      <t>, studentul are dreptul să aleagă o disciplină de la alte specializări ale facultăţilor din Universitatea „Babeş-Bolyai”, respectând condiționările din planurile de învățământ ale respectivelor specializări şi numărul de credite alocat.</t>
    </r>
  </si>
  <si>
    <t>II. DESFĂŞURAREA STUDIILOR (în număr de săptămani)</t>
  </si>
  <si>
    <t>Planul este alcătuit pe baza planului cadru al programelor de masterat didactic aprobat OM Nr. 4524/2020 din 12 iunie 2020, publicat în MONITORUL OFICIAL NR. 528 din 19 iunie 2020</t>
  </si>
  <si>
    <t>Activităţi didactice</t>
  </si>
  <si>
    <t>Sesiune de examene</t>
  </si>
  <si>
    <t>L.P comasate</t>
  </si>
  <si>
    <t>Stagii de practică</t>
  </si>
  <si>
    <t>Vacanţă</t>
  </si>
  <si>
    <t>Sem I</t>
  </si>
  <si>
    <t>Sem II</t>
  </si>
  <si>
    <t>I</t>
  </si>
  <si>
    <t>V</t>
  </si>
  <si>
    <t>R</t>
  </si>
  <si>
    <t xml:space="preserve">iarna </t>
  </si>
  <si>
    <t>prim</t>
  </si>
  <si>
    <t>vara</t>
  </si>
  <si>
    <t>VII. TABELUL DISCIPLINELOR</t>
  </si>
  <si>
    <t>DF</t>
  </si>
  <si>
    <t>DC</t>
  </si>
  <si>
    <t>ANUL I, SEMESTRUL 1</t>
  </si>
  <si>
    <t>COD</t>
  </si>
  <si>
    <t>DENUMIREA DISCIPLINELOR</t>
  </si>
  <si>
    <t>Credite ECTS</t>
  </si>
  <si>
    <t>Ore fizice săptămânale</t>
  </si>
  <si>
    <t>Ore alocate studiului</t>
  </si>
  <si>
    <t>Forme de evaluare</t>
  </si>
  <si>
    <t>Felul disciplinei</t>
  </si>
  <si>
    <t>C</t>
  </si>
  <si>
    <t>S</t>
  </si>
  <si>
    <t>LP</t>
  </si>
  <si>
    <t>F</t>
  </si>
  <si>
    <t>T</t>
  </si>
  <si>
    <t>E</t>
  </si>
  <si>
    <t>VP</t>
  </si>
  <si>
    <t>TOTAL</t>
  </si>
  <si>
    <t>ANUL I, SEMESTRUL 2</t>
  </si>
  <si>
    <t>ANUL II, SEMESTRUL 3</t>
  </si>
  <si>
    <t>ANUL II, SEMESTRUL 4</t>
  </si>
  <si>
    <t>DISCIPLINE OPȚIONALE</t>
  </si>
  <si>
    <t>CURS OPȚIONAL 3 (An II, Semestrul 3) - (XND2306)</t>
  </si>
  <si>
    <t>CURS OPȚIONAL 2 (An II, Semestrul 4)- (MMX4602)</t>
  </si>
  <si>
    <t xml:space="preserve">TOTAL CREDITE / ORE PE SĂPTĂMÂNĂ / EVALUĂRI </t>
  </si>
  <si>
    <t xml:space="preserve">TOTAL ORE FIZICE / TOTAL ORE ALOCATE STUDIULUI </t>
  </si>
  <si>
    <t xml:space="preserve">Anexă la Planul de Învățământ specializarea / programul de studiu: </t>
  </si>
  <si>
    <t>Semestrele 1 - 3 (14 săptămâni)</t>
  </si>
  <si>
    <t>Semestrul 4 (12 săptămâni)</t>
  </si>
  <si>
    <t>Semestrul  4 (12 săptămâni)</t>
  </si>
  <si>
    <t>DISCIPLINE DE EXTENSIE A PREGĂTIRII DIDACTICE ŞI PRACTICE DE SPECIALITATE (DP)</t>
  </si>
  <si>
    <t>BILANȚ GENERAL</t>
  </si>
  <si>
    <t>DISCIPLINE</t>
  </si>
  <si>
    <t>ORE FIZICE</t>
  </si>
  <si>
    <t>ORE ALOCATE STUDIULUI</t>
  </si>
  <si>
    <t>%</t>
  </si>
  <si>
    <t>NR. DE CREDITE</t>
  </si>
  <si>
    <t>AN I</t>
  </si>
  <si>
    <t>AN II</t>
  </si>
  <si>
    <t>OBLIGATORII</t>
  </si>
  <si>
    <t>OPȚIONALE</t>
  </si>
  <si>
    <t>PP</t>
  </si>
  <si>
    <t>DM</t>
  </si>
  <si>
    <t>SSP</t>
  </si>
  <si>
    <t>SSS</t>
  </si>
  <si>
    <r>
      <t>8</t>
    </r>
    <r>
      <rPr>
        <sz val="10"/>
        <color indexed="8"/>
        <rFont val="Times New Roman"/>
        <family val="1"/>
        <charset val="1"/>
      </rPr>
      <t xml:space="preserve"> credite la disciplinele opţionale</t>
    </r>
  </si>
  <si>
    <t>DISCIPLINE DIN PROFILUL PSIHOPEDAGOGIE (PP)</t>
  </si>
  <si>
    <t>DISCIPLINE DE SPECIALITATE  PRINCIPALA (SSP)</t>
  </si>
  <si>
    <t>DISCIPLINE DE PROFIL DIDACTICĂ ȘI METODICĂ (DM)</t>
  </si>
  <si>
    <t>DISCIPLINE FACULTATIVE</t>
  </si>
  <si>
    <t>Semestrul 1</t>
  </si>
  <si>
    <t>Semestrul 2</t>
  </si>
  <si>
    <t>Semestrul 3</t>
  </si>
  <si>
    <t>Semestrul 4</t>
  </si>
  <si>
    <t>120 de credite din care:</t>
  </si>
  <si>
    <r>
      <t>112</t>
    </r>
    <r>
      <rPr>
        <sz val="10"/>
        <color indexed="8"/>
        <rFont val="Times New Roman"/>
        <family val="1"/>
        <charset val="1"/>
      </rPr>
      <t xml:space="preserve"> credite la disciplinele obligatorii;</t>
    </r>
  </si>
  <si>
    <t>CMR6212</t>
  </si>
  <si>
    <t>CMR6312</t>
  </si>
  <si>
    <t>CMR6115</t>
  </si>
  <si>
    <t>a</t>
  </si>
  <si>
    <t>Chemometrie / Chemometrics</t>
  </si>
  <si>
    <t>CMR6122</t>
  </si>
  <si>
    <t>Chimie organometalică  avansată  / Advanced Organometallic Chemistry</t>
  </si>
  <si>
    <t>Metode de prelevare şi prelucrare a probelor / Methods for Prelevation and Preparation of Samples</t>
  </si>
  <si>
    <t>Instrumentaţie si tehnici analitice în laboratorul clinic / Instrumentation and Analytical Techniques in the Clinical Laboratory</t>
  </si>
  <si>
    <t>Biochimie avansată / Advanced biochemistry</t>
  </si>
  <si>
    <t>CMR8111</t>
  </si>
  <si>
    <t>Domeniul: STIINTE ALE EDUCATIEI</t>
  </si>
  <si>
    <t>Specializarea/Programul de studiu: MASTERAT DIDACTIC - CHIMIE</t>
  </si>
  <si>
    <t>Titlul absolventului: MASTER</t>
  </si>
  <si>
    <t>CMR6121</t>
  </si>
  <si>
    <t>CME6138</t>
  </si>
  <si>
    <r>
      <t>Limba de predare: ROM</t>
    </r>
    <r>
      <rPr>
        <sz val="10"/>
        <color indexed="8"/>
        <rFont val="Times New Roman"/>
        <family val="1"/>
      </rPr>
      <t>Â</t>
    </r>
    <r>
      <rPr>
        <sz val="10"/>
        <color indexed="8"/>
        <rFont val="Times New Roman"/>
        <family val="1"/>
        <charset val="1"/>
      </rPr>
      <t>N</t>
    </r>
    <r>
      <rPr>
        <sz val="10"/>
        <color indexed="8"/>
        <rFont val="Times New Roman"/>
        <family val="1"/>
      </rPr>
      <t>Ă</t>
    </r>
  </si>
  <si>
    <r>
      <t xml:space="preserve">Metodologia </t>
    </r>
    <r>
      <rPr>
        <sz val="10"/>
        <color indexed="8"/>
        <rFont val="Times New Roman"/>
        <family val="1"/>
      </rPr>
      <t>ş</t>
    </r>
    <r>
      <rPr>
        <sz val="10"/>
        <color indexed="8"/>
        <rFont val="Times New Roman"/>
        <family val="1"/>
        <charset val="1"/>
      </rPr>
      <t>i etica cercet</t>
    </r>
    <r>
      <rPr>
        <sz val="10"/>
        <color indexed="8"/>
        <rFont val="Calibri"/>
        <family val="2"/>
      </rPr>
      <t>ă</t>
    </r>
    <r>
      <rPr>
        <sz val="10"/>
        <color indexed="8"/>
        <rFont val="Times New Roman"/>
        <family val="1"/>
        <charset val="1"/>
      </rPr>
      <t>rii / Research Metodology and Ethics</t>
    </r>
  </si>
  <si>
    <r>
      <t>Cele 120 de credite se compun din:                                                                                                                   56 de credite de la disciplinele de psihopedagogie,                                                                                       11 de credite din discipline de specialitate principal</t>
    </r>
    <r>
      <rPr>
        <sz val="10"/>
        <color theme="1"/>
        <rFont val="Calibri"/>
        <family val="2"/>
      </rPr>
      <t>ă</t>
    </r>
    <r>
      <rPr>
        <sz val="10"/>
        <color theme="1"/>
        <rFont val="Times New Roman"/>
        <family val="1"/>
        <charset val="1"/>
      </rPr>
      <t xml:space="preserve"> - Chimie                                                                                                                                   51 de credite din discipline de profil didactic</t>
    </r>
    <r>
      <rPr>
        <sz val="10"/>
        <color theme="1"/>
        <rFont val="Calibri"/>
        <family val="2"/>
      </rPr>
      <t>ă</t>
    </r>
    <r>
      <rPr>
        <sz val="10"/>
        <color theme="1"/>
        <rFont val="Times New Roman"/>
        <family val="1"/>
        <charset val="1"/>
      </rPr>
      <t xml:space="preserve"> </t>
    </r>
    <r>
      <rPr>
        <sz val="10"/>
        <color theme="1"/>
        <rFont val="Times New Roman"/>
        <family val="1"/>
      </rPr>
      <t>ş</t>
    </r>
    <r>
      <rPr>
        <sz val="10"/>
        <color theme="1"/>
        <rFont val="Times New Roman"/>
        <family val="1"/>
        <charset val="1"/>
      </rPr>
      <t>i metodic</t>
    </r>
    <r>
      <rPr>
        <sz val="10"/>
        <color theme="1"/>
        <rFont val="Calibri"/>
        <family val="2"/>
      </rPr>
      <t>ă</t>
    </r>
    <r>
      <rPr>
        <sz val="10"/>
        <color theme="1"/>
        <rFont val="Times New Roman"/>
        <family val="1"/>
        <charset val="1"/>
      </rPr>
      <t xml:space="preserve">                                                                                                                       2 credite din discipline de extensie a preg</t>
    </r>
    <r>
      <rPr>
        <sz val="10"/>
        <color theme="1"/>
        <rFont val="Calibri"/>
        <family val="2"/>
      </rPr>
      <t>ă</t>
    </r>
    <r>
      <rPr>
        <sz val="10"/>
        <color theme="1"/>
        <rFont val="Times New Roman"/>
        <family val="1"/>
        <charset val="1"/>
      </rPr>
      <t xml:space="preserve">tirii didactice </t>
    </r>
    <r>
      <rPr>
        <sz val="10"/>
        <color theme="1"/>
        <rFont val="Times New Roman"/>
        <family val="1"/>
      </rPr>
      <t>ş</t>
    </r>
    <r>
      <rPr>
        <sz val="10"/>
        <color theme="1"/>
        <rFont val="Times New Roman"/>
        <family val="1"/>
        <charset val="1"/>
      </rPr>
      <t xml:space="preserve">i practice de specialitate                                                                    </t>
    </r>
  </si>
  <si>
    <t>PMR5154</t>
  </si>
  <si>
    <t>Pedagogie: teorii și practici / Pedagogy: Theory and Practice</t>
  </si>
  <si>
    <t>PMR4905</t>
  </si>
  <si>
    <t>Curriculum școlar și dezvoltare curriculară / School Curriculum and Curriculum Development</t>
  </si>
  <si>
    <t>PMR4904</t>
  </si>
  <si>
    <t>Etică și integritate academică / Ethics and Academic Integrity</t>
  </si>
  <si>
    <t>PMR4096</t>
  </si>
  <si>
    <t>Practică pedagogică I / Teaching Practice I (Pedagogy)</t>
  </si>
  <si>
    <t>PMR4910</t>
  </si>
  <si>
    <t>Designul instruirii și teoriile învățării / Instructional Design and Learning Theories</t>
  </si>
  <si>
    <t>PMR4907</t>
  </si>
  <si>
    <t>Managementul clasei / Classroom  Management</t>
  </si>
  <si>
    <t>PMR1803</t>
  </si>
  <si>
    <t>PMR4901</t>
  </si>
  <si>
    <t>Cercetare educațională I / Educational Research I</t>
  </si>
  <si>
    <t>Didactica de specialitate (principala) - Chimie / Specialized Didactics (Major) - Chemistry</t>
  </si>
  <si>
    <t>Practică pedagogică II (specialitate) - Chimie / Teaching Practice II (Major specialization) - Chemistry</t>
  </si>
  <si>
    <t>PMR5155</t>
  </si>
  <si>
    <t>PMX1001</t>
  </si>
  <si>
    <t>Disciplină opțională psihopedagogică / Elective Course in Psychopedagogy</t>
  </si>
  <si>
    <t>DISCIPLINA OPȚIONALĂ PSIHOPEDAGOGICĂ  / ELECTIVE COURSE IN PSYCHOPEDAGOGY  PMX1001  (An I, Semestrul 2)</t>
  </si>
  <si>
    <t>PMR4914</t>
  </si>
  <si>
    <t>Pedagogii alternative / Alternative Pedagogies</t>
  </si>
  <si>
    <t>PMR4911</t>
  </si>
  <si>
    <t>Politici educaționale și management strategic: sistemul educațional și organizația școlară /  Educational policies and strategic management: the educational system and the school organization</t>
  </si>
  <si>
    <r>
      <t xml:space="preserve">Evaluarea </t>
    </r>
    <r>
      <rPr>
        <sz val="10"/>
        <color indexed="8"/>
        <rFont val="Times New Roman"/>
        <family val="1"/>
      </rPr>
      <t>ş</t>
    </r>
    <r>
      <rPr>
        <sz val="10"/>
        <color indexed="8"/>
        <rFont val="Times New Roman"/>
        <family val="1"/>
        <charset val="1"/>
      </rPr>
      <t xml:space="preserve">i testarea </t>
    </r>
    <r>
      <rPr>
        <sz val="10"/>
        <color indexed="8"/>
        <rFont val="Times New Roman"/>
        <family val="1"/>
      </rPr>
      <t>î</t>
    </r>
    <r>
      <rPr>
        <sz val="10"/>
        <color indexed="8"/>
        <rFont val="Times New Roman"/>
        <family val="1"/>
        <charset val="1"/>
      </rPr>
      <t>n educație / Assessment and Testing in Education</t>
    </r>
  </si>
  <si>
    <t>PMR4908</t>
  </si>
  <si>
    <t>PMR 4908</t>
  </si>
  <si>
    <t>Evaluarea şi testarea în educație / Assessment and Testing in Education</t>
  </si>
  <si>
    <t>PMR2233</t>
  </si>
  <si>
    <t>Educație incluzivă / Inclusive education</t>
  </si>
  <si>
    <t>PMR1807</t>
  </si>
  <si>
    <t>Comunicare eficientă și managementul emoțiilor / Efficient Communication and the Management of Emotions</t>
  </si>
  <si>
    <t>Cercetare educațională I / Educational Research II</t>
  </si>
  <si>
    <t>PMR4902</t>
  </si>
  <si>
    <t>Practică pedagogică III (specialitate) - Chimie / Teaching Practice III (Major specialization) - Chemistry</t>
  </si>
  <si>
    <t>PMR5156</t>
  </si>
  <si>
    <r>
      <t xml:space="preserve">Medii virtuale de </t>
    </r>
    <r>
      <rPr>
        <sz val="10"/>
        <color indexed="8"/>
        <rFont val="Times New Roman"/>
        <family val="1"/>
      </rPr>
      <t>înv</t>
    </r>
    <r>
      <rPr>
        <sz val="10"/>
        <color indexed="8"/>
        <rFont val="Calibri"/>
        <family val="2"/>
      </rPr>
      <t>ă</t>
    </r>
    <r>
      <rPr>
        <sz val="10"/>
        <color indexed="8"/>
        <rFont val="Times New Roman"/>
        <family val="1"/>
      </rPr>
      <t>ţ</t>
    </r>
    <r>
      <rPr>
        <sz val="10"/>
        <color indexed="8"/>
        <rFont val="Times New Roman"/>
        <family val="1"/>
        <charset val="1"/>
      </rPr>
      <t>are / Virtual Learning Environments</t>
    </r>
  </si>
  <si>
    <t>PMR4909</t>
  </si>
  <si>
    <t>Medii virtuale de învăţare / Virtual Learning Environments</t>
  </si>
  <si>
    <t>PMR5157</t>
  </si>
  <si>
    <t>Didactica domeniului (abordare integrata a curriculumului scolar) - Chimie / Field didactics (an integrated approach of the curriculum) - Chemistry</t>
  </si>
  <si>
    <t>Practică pedagogică IV (specialitate) - Chimie / Teaching Practice IV (Major specialization) - Chemistry</t>
  </si>
  <si>
    <t>PMR5158</t>
  </si>
  <si>
    <t>Cercetare educațională pentru elaborarea lucrării de disertație / Educational research for writing a masters dissertation (co-tutelage)</t>
  </si>
  <si>
    <t>PMR4903</t>
  </si>
  <si>
    <t>Disciplină opțională de specialitate - Chimie / Elective Course in Specialization - Chemistry</t>
  </si>
  <si>
    <t>PMX1002</t>
  </si>
  <si>
    <t>DISCIPLINĂ OPȚIONALĂ DE SPECIALITATE - CHIMIE / ELECTIVE COURSE IN SPECIALIZATION - CHEMISTRY   PMX1002 (An II, Semestrul 4)</t>
  </si>
  <si>
    <t>Educație și comunitate / Education and Community</t>
  </si>
  <si>
    <t>PMR4912</t>
  </si>
  <si>
    <t>PMR4913</t>
  </si>
  <si>
    <t>PMR4921</t>
  </si>
  <si>
    <t>PMR4915</t>
  </si>
  <si>
    <t>PMR4916</t>
  </si>
  <si>
    <t>Educație interculturală / Intercultural Education</t>
  </si>
  <si>
    <t>Sociologia educației / Sociology of Education</t>
  </si>
  <si>
    <t>PMR41917</t>
  </si>
  <si>
    <t>PMR4918</t>
  </si>
  <si>
    <t>Profesia didactică: formare și dezvoltare în carieră / Teaching Profession: Formation and Career Development</t>
  </si>
  <si>
    <t>Educație și starea de bine / Education and Well-being</t>
  </si>
  <si>
    <t>Gândirea critică pentru științele educației / Critical thinking in sciences of education</t>
  </si>
  <si>
    <t>Proiectarea activităților educaționale extrașcolare / Design of Extra-curricular Educational Activities</t>
  </si>
  <si>
    <t>PMR4919</t>
  </si>
  <si>
    <t>Învățarea prin cooperare / Learning through Cooperation</t>
  </si>
  <si>
    <t>PMR4920</t>
  </si>
  <si>
    <t>Pedagogie socială / Social Pedagogy</t>
  </si>
  <si>
    <t>PMR1801</t>
  </si>
  <si>
    <t>PMR1802</t>
  </si>
  <si>
    <t>Sem. 2: Se alege  o disciplină din pachetul: PMX1001</t>
  </si>
  <si>
    <t>Sem. 2: Se alege  o disciplină din pachetul: PMX1002</t>
  </si>
  <si>
    <r>
      <t>Psihologia educației I (Procese cognitive și dezvoltare uman</t>
    </r>
    <r>
      <rPr>
        <sz val="10"/>
        <color indexed="8"/>
        <rFont val="Calibri"/>
        <family val="2"/>
      </rPr>
      <t>ă</t>
    </r>
    <r>
      <rPr>
        <sz val="10"/>
        <color indexed="8"/>
        <rFont val="Times New Roman"/>
        <family val="1"/>
        <charset val="1"/>
      </rPr>
      <t>) / Educational Psychology I (Cognitive Processes and Human Development)</t>
    </r>
  </si>
  <si>
    <r>
      <t xml:space="preserve">Psihologia educației II (Psihologia </t>
    </r>
    <r>
      <rPr>
        <sz val="10"/>
        <color indexed="8"/>
        <rFont val="Times New Roman"/>
        <family val="1"/>
      </rPr>
      <t>î</t>
    </r>
    <r>
      <rPr>
        <sz val="10"/>
        <color indexed="8"/>
        <rFont val="Times New Roman"/>
        <family val="1"/>
        <charset val="1"/>
      </rPr>
      <t>nv</t>
    </r>
    <r>
      <rPr>
        <sz val="10"/>
        <color indexed="8"/>
        <rFont val="Calibri"/>
        <family val="2"/>
      </rPr>
      <t>ă</t>
    </r>
    <r>
      <rPr>
        <sz val="10"/>
        <color indexed="8"/>
        <rFont val="Times New Roman"/>
        <family val="1"/>
      </rPr>
      <t>ţ</t>
    </r>
    <r>
      <rPr>
        <sz val="10"/>
        <color indexed="8"/>
        <rFont val="Calibri"/>
        <family val="2"/>
      </rPr>
      <t>ă</t>
    </r>
    <r>
      <rPr>
        <sz val="10"/>
        <color indexed="8"/>
        <rFont val="Times New Roman"/>
        <family val="1"/>
        <charset val="1"/>
      </rPr>
      <t>rii și dezvoltare personal</t>
    </r>
    <r>
      <rPr>
        <sz val="10"/>
        <color indexed="8"/>
        <rFont val="Calibri"/>
        <family val="2"/>
      </rPr>
      <t>ă</t>
    </r>
    <r>
      <rPr>
        <sz val="10"/>
        <color indexed="8"/>
        <rFont val="Times New Roman"/>
        <family val="1"/>
        <charset val="1"/>
      </rPr>
      <t>) / Educational Psychology II (Educational Psychology and Personal Development)</t>
    </r>
  </si>
  <si>
    <t>Psihologia educației I (Procese cognitive și dezvoltare umană) / Educational Psychology I (Cognitive Processes and Human Development)</t>
  </si>
  <si>
    <t>Procese fizico-chimice în procesarea şi stocarea alimentelor / Physical-Chemical Processes in Food Storage and Processing</t>
  </si>
  <si>
    <r>
      <t xml:space="preserve">Chimie avansată pentru </t>
    </r>
    <r>
      <rPr>
        <sz val="10"/>
        <color indexed="8"/>
        <rFont val="Times New Roman"/>
        <family val="1"/>
      </rPr>
      <t>î</t>
    </r>
    <r>
      <rPr>
        <sz val="10"/>
        <color indexed="8"/>
        <rFont val="Times New Roman"/>
        <family val="1"/>
        <charset val="238"/>
      </rPr>
      <t>nv</t>
    </r>
    <r>
      <rPr>
        <sz val="10"/>
        <color indexed="8"/>
        <rFont val="Calibri"/>
        <family val="2"/>
      </rPr>
      <t>ă</t>
    </r>
    <r>
      <rPr>
        <sz val="10"/>
        <color indexed="8"/>
        <rFont val="Times New Roman"/>
        <family val="1"/>
      </rPr>
      <t>ţ</t>
    </r>
    <r>
      <rPr>
        <sz val="10"/>
        <color indexed="8"/>
        <rFont val="Calibri"/>
        <family val="2"/>
      </rPr>
      <t>ă</t>
    </r>
    <r>
      <rPr>
        <sz val="10"/>
        <color indexed="8"/>
        <rFont val="Times New Roman"/>
        <family val="1"/>
        <charset val="238"/>
      </rPr>
      <t>m</t>
    </r>
    <r>
      <rPr>
        <sz val="10"/>
        <color indexed="8"/>
        <rFont val="Calibri"/>
        <family val="2"/>
      </rPr>
      <t>â</t>
    </r>
    <r>
      <rPr>
        <sz val="10"/>
        <color indexed="8"/>
        <rFont val="Times New Roman"/>
        <family val="1"/>
        <charset val="238"/>
      </rPr>
      <t>ntul preuniversitar / Advanced Chemistry for Scondary School Education</t>
    </r>
  </si>
  <si>
    <t>CMR1101</t>
  </si>
  <si>
    <t>Chimie avansată pentru învăţământul preuniversitar / Advanced Chemistry for Scondary School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</si>
</sst>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24" x14ac:knownFonts="1"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indexed="10"/>
      <name val="Times New Roman"/>
      <family val="1"/>
      <charset val="1"/>
    </font>
    <font>
      <sz val="14"/>
      <color indexed="8"/>
      <name val="Times New Roman"/>
      <family val="1"/>
      <charset val="1"/>
    </font>
    <font>
      <sz val="10"/>
      <color indexed="8"/>
      <name val="Calibri"/>
      <family val="2"/>
      <charset val="1"/>
    </font>
    <font>
      <sz val="9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1"/>
    </font>
    <font>
      <sz val="10"/>
      <color theme="0"/>
      <name val="Times New Roman"/>
      <family val="1"/>
      <charset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  <charset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5" tint="-0.49998474074526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37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21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21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3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2" fillId="2" borderId="1" xfId="2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0" fontId="2" fillId="2" borderId="1" xfId="2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2" fillId="2" borderId="1" xfId="2" applyNumberFormat="1" applyFont="1" applyFill="1" applyBorder="1" applyAlignment="1" applyProtection="1">
      <alignment horizontal="left" vertical="center"/>
      <protection locked="0"/>
    </xf>
    <xf numFmtId="1" fontId="10" fillId="2" borderId="1" xfId="2" applyNumberFormat="1" applyFont="1" applyFill="1" applyBorder="1" applyAlignment="1" applyProtection="1">
      <alignment horizontal="left" vertical="center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1" xfId="2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</xf>
    <xf numFmtId="0" fontId="2" fillId="3" borderId="1" xfId="0" applyFont="1" applyFill="1" applyBorder="1" applyProtection="1"/>
    <xf numFmtId="0" fontId="3" fillId="3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2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2" fillId="2" borderId="1" xfId="2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16" fillId="0" borderId="13" xfId="0" applyNumberFormat="1" applyFont="1" applyBorder="1" applyAlignment="1">
      <alignment horizontal="center" vertical="center"/>
    </xf>
    <xf numFmtId="1" fontId="16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center" vertical="center"/>
    </xf>
    <xf numFmtId="2" fontId="16" fillId="5" borderId="13" xfId="0" applyNumberFormat="1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13" xfId="2" applyFont="1" applyFill="1" applyBorder="1" applyAlignment="1" applyProtection="1">
      <alignment horizontal="center" vertical="center"/>
      <protection locked="0"/>
    </xf>
    <xf numFmtId="0" fontId="16" fillId="5" borderId="13" xfId="2" applyFont="1" applyFill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>
      <alignment horizontal="center" vertical="center" wrapText="1"/>
    </xf>
    <xf numFmtId="0" fontId="11" fillId="5" borderId="13" xfId="2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 applyProtection="1">
      <alignment horizontal="center" vertical="center"/>
    </xf>
    <xf numFmtId="0" fontId="2" fillId="7" borderId="1" xfId="1" applyFont="1" applyFill="1" applyBorder="1" applyAlignment="1" applyProtection="1">
      <alignment horizontal="left" vertical="center"/>
      <protection locked="0"/>
    </xf>
    <xf numFmtId="0" fontId="2" fillId="9" borderId="1" xfId="2" applyFont="1" applyFill="1" applyBorder="1" applyAlignment="1" applyProtection="1">
      <alignment horizontal="left" vertical="center"/>
      <protection locked="0"/>
    </xf>
    <xf numFmtId="0" fontId="2" fillId="10" borderId="1" xfId="2" applyFont="1" applyFill="1" applyBorder="1" applyAlignment="1" applyProtection="1">
      <alignment horizontal="left" vertical="center" wrapText="1"/>
      <protection locked="0"/>
    </xf>
    <xf numFmtId="1" fontId="2" fillId="11" borderId="1" xfId="2" applyNumberFormat="1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16" fillId="12" borderId="13" xfId="2" applyFont="1" applyFill="1" applyBorder="1" applyAlignment="1" applyProtection="1">
      <alignment horizontal="left" vertical="center"/>
      <protection locked="0"/>
    </xf>
    <xf numFmtId="0" fontId="16" fillId="12" borderId="13" xfId="0" applyFont="1" applyFill="1" applyBorder="1" applyAlignment="1" applyProtection="1">
      <alignment horizontal="center" vertical="center"/>
      <protection locked="0"/>
    </xf>
    <xf numFmtId="0" fontId="16" fillId="12" borderId="1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6" fillId="7" borderId="1" xfId="2" applyFont="1" applyFill="1" applyBorder="1" applyAlignment="1" applyProtection="1">
      <alignment horizontal="left" vertical="center"/>
      <protection locked="0"/>
    </xf>
    <xf numFmtId="1" fontId="23" fillId="5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" xfId="2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 wrapText="1"/>
    </xf>
    <xf numFmtId="1" fontId="13" fillId="0" borderId="0" xfId="0" applyNumberFormat="1" applyFont="1" applyBorder="1" applyAlignment="1" applyProtection="1">
      <alignment horizontal="center" vertical="center"/>
    </xf>
    <xf numFmtId="1" fontId="13" fillId="0" borderId="0" xfId="0" applyNumberFormat="1" applyFont="1" applyBorder="1" applyAlignment="1" applyProtection="1">
      <alignment horizontal="center"/>
    </xf>
    <xf numFmtId="2" fontId="10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1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 vertical="center"/>
    </xf>
    <xf numFmtId="0" fontId="2" fillId="2" borderId="1" xfId="2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16" fillId="5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/>
    </xf>
    <xf numFmtId="0" fontId="2" fillId="10" borderId="1" xfId="2" applyFont="1" applyFill="1" applyBorder="1" applyAlignment="1" applyProtection="1">
      <alignment horizontal="left" vertical="center"/>
      <protection locked="0"/>
    </xf>
    <xf numFmtId="0" fontId="2" fillId="10" borderId="1" xfId="2" applyFont="1" applyFill="1" applyBorder="1" applyAlignment="1" applyProtection="1">
      <alignment horizontal="left" vertical="center"/>
      <protection locked="0"/>
    </xf>
    <xf numFmtId="0" fontId="17" fillId="10" borderId="1" xfId="2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Protection="1">
      <protection locked="0"/>
    </xf>
    <xf numFmtId="1" fontId="22" fillId="12" borderId="10" xfId="2" applyNumberFormat="1" applyFont="1" applyFill="1" applyBorder="1" applyAlignment="1" applyProtection="1">
      <alignment horizontal="left" vertical="center" wrapText="1"/>
      <protection locked="0"/>
    </xf>
    <xf numFmtId="1" fontId="22" fillId="12" borderId="11" xfId="2" applyNumberFormat="1" applyFont="1" applyFill="1" applyBorder="1" applyAlignment="1" applyProtection="1">
      <alignment horizontal="left" vertical="center" wrapText="1"/>
      <protection locked="0"/>
    </xf>
    <xf numFmtId="1" fontId="22" fillId="12" borderId="12" xfId="2" applyNumberFormat="1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0" fillId="2" borderId="1" xfId="2" applyFont="1" applyFill="1" applyBorder="1" applyAlignment="1" applyProtection="1">
      <alignment horizontal="left" vertical="center" wrapText="1"/>
      <protection locked="0"/>
    </xf>
    <xf numFmtId="0" fontId="2" fillId="2" borderId="1" xfId="2" applyFont="1" applyFill="1" applyBorder="1" applyAlignment="1" applyProtection="1">
      <alignment horizontal="left" vertical="center" wrapText="1"/>
      <protection locked="0"/>
    </xf>
    <xf numFmtId="0" fontId="11" fillId="10" borderId="1" xfId="2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5" xfId="0" applyFont="1" applyBorder="1" applyProtection="1">
      <protection locked="0"/>
    </xf>
    <xf numFmtId="0" fontId="2" fillId="8" borderId="1" xfId="2" applyFont="1" applyFill="1" applyBorder="1" applyAlignment="1" applyProtection="1">
      <alignment horizontal="left" vertical="center" wrapText="1"/>
      <protection locked="0"/>
    </xf>
    <xf numFmtId="0" fontId="12" fillId="8" borderId="1" xfId="1" applyFont="1" applyFill="1" applyBorder="1" applyAlignment="1" applyProtection="1">
      <alignment horizontal="left" vertical="center" wrapText="1"/>
      <protection locked="0"/>
    </xf>
    <xf numFmtId="0" fontId="2" fillId="2" borderId="1" xfId="2" applyFont="1" applyFill="1" applyBorder="1" applyAlignment="1" applyProtection="1">
      <alignment horizontal="left" vertical="center"/>
      <protection locked="0"/>
    </xf>
    <xf numFmtId="1" fontId="2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2" applyFont="1" applyFill="1" applyBorder="1" applyAlignment="1" applyProtection="1">
      <alignment horizontal="left" vertical="center" wrapText="1"/>
      <protection locked="0"/>
    </xf>
    <xf numFmtId="0" fontId="2" fillId="9" borderId="1" xfId="2" applyFont="1" applyFill="1" applyBorder="1" applyAlignment="1" applyProtection="1">
      <alignment horizontal="left" vertical="center" wrapText="1"/>
      <protection locked="0"/>
    </xf>
    <xf numFmtId="0" fontId="12" fillId="9" borderId="1" xfId="2" applyFont="1" applyFill="1" applyBorder="1" applyAlignment="1" applyProtection="1">
      <alignment horizontal="left" vertical="center" wrapText="1"/>
      <protection locked="0"/>
    </xf>
    <xf numFmtId="1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2" borderId="3" xfId="2" applyFont="1" applyFill="1" applyBorder="1" applyAlignment="1" applyProtection="1">
      <alignment horizontal="left" vertical="center" wrapText="1"/>
      <protection locked="0"/>
    </xf>
    <xf numFmtId="0" fontId="2" fillId="2" borderId="8" xfId="2" applyFont="1" applyFill="1" applyBorder="1" applyAlignment="1" applyProtection="1">
      <alignment horizontal="left" vertical="center" wrapText="1"/>
      <protection locked="0"/>
    </xf>
    <xf numFmtId="0" fontId="2" fillId="2" borderId="9" xfId="2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23" fillId="5" borderId="10" xfId="0" applyFont="1" applyFill="1" applyBorder="1" applyAlignment="1" applyProtection="1">
      <alignment horizontal="left" vertical="center" wrapText="1"/>
      <protection locked="0"/>
    </xf>
    <xf numFmtId="0" fontId="23" fillId="5" borderId="11" xfId="0" applyFont="1" applyFill="1" applyBorder="1" applyAlignment="1" applyProtection="1">
      <alignment horizontal="left" vertical="center" wrapText="1"/>
      <protection locked="0"/>
    </xf>
    <xf numFmtId="0" fontId="23" fillId="5" borderId="12" xfId="0" applyFont="1" applyFill="1" applyBorder="1" applyAlignment="1" applyProtection="1">
      <alignment horizontal="left" vertical="center" wrapText="1"/>
      <protection locked="0"/>
    </xf>
    <xf numFmtId="0" fontId="2" fillId="10" borderId="1" xfId="2" applyFont="1" applyFill="1" applyBorder="1" applyAlignment="1" applyProtection="1">
      <alignment horizontal="left" vertical="center"/>
      <protection locked="0"/>
    </xf>
    <xf numFmtId="0" fontId="2" fillId="10" borderId="1" xfId="2" applyFont="1" applyFill="1" applyBorder="1" applyAlignment="1" applyProtection="1">
      <alignment horizontal="left" vertical="center" wrapText="1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1" fontId="3" fillId="0" borderId="8" xfId="0" applyNumberFormat="1" applyFont="1" applyBorder="1" applyAlignment="1" applyProtection="1">
      <alignment horizontal="center" vertical="center" wrapText="1"/>
      <protection locked="0"/>
    </xf>
    <xf numFmtId="1" fontId="3" fillId="0" borderId="9" xfId="0" applyNumberFormat="1" applyFont="1" applyBorder="1" applyAlignment="1" applyProtection="1">
      <alignment horizontal="center" vertical="center" wrapText="1"/>
      <protection locked="0"/>
    </xf>
    <xf numFmtId="1" fontId="12" fillId="2" borderId="3" xfId="2" applyNumberFormat="1" applyFont="1" applyFill="1" applyBorder="1" applyAlignment="1" applyProtection="1">
      <alignment horizontal="left" vertical="center" wrapText="1"/>
      <protection locked="0"/>
    </xf>
    <xf numFmtId="1" fontId="12" fillId="2" borderId="8" xfId="2" applyNumberFormat="1" applyFont="1" applyFill="1" applyBorder="1" applyAlignment="1" applyProtection="1">
      <alignment horizontal="left" vertical="center" wrapText="1"/>
      <protection locked="0"/>
    </xf>
    <xf numFmtId="1" fontId="12" fillId="2" borderId="9" xfId="2" applyNumberFormat="1" applyFont="1" applyFill="1" applyBorder="1" applyAlignment="1" applyProtection="1">
      <alignment horizontal="left" vertical="center" wrapText="1"/>
      <protection locked="0"/>
    </xf>
    <xf numFmtId="1" fontId="10" fillId="2" borderId="3" xfId="2" applyNumberFormat="1" applyFont="1" applyFill="1" applyBorder="1" applyAlignment="1" applyProtection="1">
      <alignment horizontal="left" vertical="center" wrapText="1"/>
      <protection locked="0"/>
    </xf>
    <xf numFmtId="1" fontId="10" fillId="2" borderId="8" xfId="2" applyNumberFormat="1" applyFont="1" applyFill="1" applyBorder="1" applyAlignment="1" applyProtection="1">
      <alignment horizontal="left" vertical="center" wrapText="1"/>
      <protection locked="0"/>
    </xf>
    <xf numFmtId="1" fontId="10" fillId="2" borderId="9" xfId="2" applyNumberFormat="1" applyFont="1" applyFill="1" applyBorder="1" applyAlignment="1" applyProtection="1">
      <alignment horizontal="left" vertical="center" wrapText="1"/>
      <protection locked="0"/>
    </xf>
    <xf numFmtId="1" fontId="23" fillId="5" borderId="10" xfId="0" applyNumberFormat="1" applyFont="1" applyFill="1" applyBorder="1" applyAlignment="1" applyProtection="1">
      <alignment horizontal="left" vertical="center" wrapText="1"/>
      <protection locked="0"/>
    </xf>
    <xf numFmtId="1" fontId="23" fillId="5" borderId="11" xfId="0" applyNumberFormat="1" applyFont="1" applyFill="1" applyBorder="1" applyAlignment="1" applyProtection="1">
      <alignment horizontal="left" vertical="center" wrapText="1"/>
      <protection locked="0"/>
    </xf>
    <xf numFmtId="1" fontId="23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12" borderId="10" xfId="2" applyFont="1" applyFill="1" applyBorder="1" applyAlignment="1" applyProtection="1">
      <alignment horizontal="left" vertical="center" wrapText="1"/>
      <protection locked="0"/>
    </xf>
    <xf numFmtId="0" fontId="17" fillId="12" borderId="11" xfId="2" applyFont="1" applyFill="1" applyBorder="1" applyAlignment="1" applyProtection="1">
      <alignment horizontal="left" vertical="center" wrapText="1"/>
      <protection locked="0"/>
    </xf>
    <xf numFmtId="0" fontId="17" fillId="12" borderId="12" xfId="2" applyFont="1" applyFill="1" applyBorder="1" applyAlignment="1" applyProtection="1">
      <alignment horizontal="left" vertical="center" wrapText="1"/>
      <protection locked="0"/>
    </xf>
    <xf numFmtId="0" fontId="16" fillId="12" borderId="10" xfId="2" applyFont="1" applyFill="1" applyBorder="1" applyAlignment="1" applyProtection="1">
      <alignment horizontal="left" vertical="center" wrapText="1"/>
      <protection locked="0"/>
    </xf>
    <xf numFmtId="0" fontId="16" fillId="12" borderId="11" xfId="2" applyFont="1" applyFill="1" applyBorder="1" applyAlignment="1" applyProtection="1">
      <alignment horizontal="left" vertical="center" wrapText="1"/>
      <protection locked="0"/>
    </xf>
    <xf numFmtId="0" fontId="16" fillId="12" borderId="12" xfId="2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2" fontId="10" fillId="0" borderId="1" xfId="0" applyNumberFormat="1" applyFont="1" applyBorder="1" applyAlignment="1" applyProtection="1">
      <alignment horizontal="center" vertical="center"/>
    </xf>
    <xf numFmtId="1" fontId="13" fillId="0" borderId="1" xfId="0" applyNumberFormat="1" applyFont="1" applyBorder="1" applyAlignment="1" applyProtection="1">
      <alignment horizontal="center" vertical="center"/>
    </xf>
    <xf numFmtId="1" fontId="13" fillId="0" borderId="1" xfId="0" applyNumberFormat="1" applyFont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left" vertical="center"/>
      <protection locked="0"/>
    </xf>
    <xf numFmtId="0" fontId="2" fillId="2" borderId="8" xfId="2" applyFont="1" applyFill="1" applyBorder="1" applyAlignment="1" applyProtection="1">
      <alignment horizontal="left" vertical="center"/>
      <protection locked="0"/>
    </xf>
    <xf numFmtId="0" fontId="2" fillId="2" borderId="9" xfId="2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/>
    </xf>
    <xf numFmtId="9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wrapText="1"/>
    </xf>
    <xf numFmtId="9" fontId="3" fillId="0" borderId="1" xfId="0" applyNumberFormat="1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1" fontId="17" fillId="12" borderId="10" xfId="2" applyNumberFormat="1" applyFont="1" applyFill="1" applyBorder="1" applyAlignment="1" applyProtection="1">
      <alignment horizontal="left" vertical="center" wrapText="1"/>
      <protection locked="0"/>
    </xf>
    <xf numFmtId="1" fontId="17" fillId="12" borderId="11" xfId="2" applyNumberFormat="1" applyFont="1" applyFill="1" applyBorder="1" applyAlignment="1" applyProtection="1">
      <alignment horizontal="left" vertical="center" wrapText="1"/>
      <protection locked="0"/>
    </xf>
    <xf numFmtId="1" fontId="17" fillId="12" borderId="12" xfId="2" applyNumberFormat="1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ál_MateDidMagh" xfId="1"/>
    <cellStyle name="Normál_Sheet1" xfId="2"/>
  </cellStyles>
  <dxfs count="9">
    <dxf>
      <fill>
        <patternFill patternType="solid">
          <fgColor indexed="22"/>
          <bgColor indexed="50"/>
        </patternFill>
      </fill>
    </dxf>
    <dxf>
      <fill>
        <patternFill patternType="solid">
          <fgColor indexed="37"/>
          <bgColor indexed="10"/>
        </patternFill>
      </fill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37"/>
          <bgColor indexed="10"/>
        </patternFill>
      </fill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37"/>
          <bgColor indexed="10"/>
        </patternFill>
      </fill>
    </dxf>
    <dxf>
      <fill>
        <patternFill patternType="solid">
          <fgColor indexed="16"/>
          <bgColor indexed="37"/>
        </patternFill>
      </fill>
    </dxf>
    <dxf>
      <fill>
        <patternFill patternType="solid">
          <fgColor indexed="21"/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00000"/>
      <rgbColor rgb="00008080"/>
      <rgbColor rgb="000000FF"/>
      <rgbColor rgb="0000B0F0"/>
      <rgbColor rgb="00CCFFFF"/>
      <rgbColor rgb="00C6EFCE"/>
      <rgbColor rgb="00FFFF99"/>
      <rgbColor rgb="0099CCFF"/>
      <rgbColor rgb="00FF99CC"/>
      <rgbColor rgb="00CC99FF"/>
      <rgbColor rgb="00FFC7CE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4"/>
  <sheetViews>
    <sheetView tabSelected="1" view="pageLayout" topLeftCell="A24" zoomScale="90" zoomScaleNormal="100" zoomScalePageLayoutView="90" workbookViewId="0">
      <selection activeCell="B116" sqref="B116:I116"/>
    </sheetView>
  </sheetViews>
  <sheetFormatPr defaultColWidth="9.140625" defaultRowHeight="12.75" x14ac:dyDescent="0.2"/>
  <cols>
    <col min="1" max="1" width="10.710937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42578125" style="1" customWidth="1"/>
    <col min="9" max="9" width="5.28515625" style="1" customWidth="1"/>
    <col min="10" max="10" width="5" style="1" customWidth="1"/>
    <col min="11" max="11" width="5.140625" style="1" customWidth="1"/>
    <col min="12" max="12" width="6.140625" style="1" customWidth="1"/>
    <col min="13" max="13" width="5.5703125" style="1" customWidth="1"/>
    <col min="14" max="18" width="6" style="1" customWidth="1"/>
    <col min="19" max="19" width="6.140625" style="1" customWidth="1"/>
    <col min="20" max="20" width="9.28515625" style="1" customWidth="1"/>
    <col min="21" max="26" width="9.140625" style="1" customWidth="1"/>
    <col min="27" max="27" width="11" style="1" customWidth="1"/>
    <col min="28" max="16384" width="9.140625" style="1"/>
  </cols>
  <sheetData>
    <row r="1" spans="1:28" ht="15.7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M1" s="123" t="s">
        <v>1</v>
      </c>
      <c r="N1" s="123"/>
      <c r="O1" s="123"/>
      <c r="P1" s="123"/>
      <c r="Q1" s="123"/>
      <c r="R1" s="123"/>
      <c r="S1" s="123"/>
      <c r="T1" s="123"/>
    </row>
    <row r="2" spans="1:28" ht="6.7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28" ht="14.45" customHeight="1" x14ac:dyDescent="0.2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M3" s="125"/>
      <c r="N3" s="125"/>
      <c r="O3" s="126" t="s">
        <v>3</v>
      </c>
      <c r="P3" s="126"/>
      <c r="Q3" s="126"/>
      <c r="R3" s="126" t="s">
        <v>4</v>
      </c>
      <c r="S3" s="126"/>
      <c r="T3" s="126"/>
      <c r="U3" s="139" t="str">
        <f>IF(O4&gt;=12,"Corect","Trebuie alocate cel puțin 12 de ore pe săptămână")</f>
        <v>Corect</v>
      </c>
      <c r="V3" s="139"/>
      <c r="W3" s="139"/>
      <c r="X3" s="139"/>
    </row>
    <row r="4" spans="1:28" ht="17.25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M4" s="146" t="s">
        <v>5</v>
      </c>
      <c r="N4" s="146"/>
      <c r="O4" s="147">
        <f>SUM(K43:M43)</f>
        <v>20</v>
      </c>
      <c r="P4" s="147"/>
      <c r="Q4" s="147"/>
      <c r="R4" s="147">
        <f>SUM(K55:M55)</f>
        <v>21</v>
      </c>
      <c r="S4" s="147"/>
      <c r="T4" s="147"/>
      <c r="U4" s="139" t="str">
        <f>IF(R4&gt;=12,"Corect","Trebuie alocate cel puțin 12 de ore pe săptămână")</f>
        <v>Corect</v>
      </c>
      <c r="V4" s="139"/>
      <c r="W4" s="139"/>
      <c r="X4" s="139"/>
    </row>
    <row r="5" spans="1:28" ht="16.149999999999999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M5" s="146" t="s">
        <v>6</v>
      </c>
      <c r="N5" s="146"/>
      <c r="O5" s="147">
        <f>SUM(K67:M67)</f>
        <v>21</v>
      </c>
      <c r="P5" s="147"/>
      <c r="Q5" s="147"/>
      <c r="R5" s="147">
        <f>SUM(K76:M76)</f>
        <v>19</v>
      </c>
      <c r="S5" s="147"/>
      <c r="T5" s="147"/>
      <c r="U5" s="139" t="str">
        <f>IF(O5&gt;=12,"Corect","Trebuie alocate cel puțin 12 de ore pe săptămână")</f>
        <v>Corect</v>
      </c>
      <c r="V5" s="139"/>
      <c r="W5" s="139"/>
      <c r="X5" s="139"/>
    </row>
    <row r="6" spans="1:28" ht="17.45" customHeight="1" x14ac:dyDescent="0.2">
      <c r="A6" s="127" t="s">
        <v>98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M6" s="128"/>
      <c r="N6" s="128"/>
      <c r="O6" s="129"/>
      <c r="P6" s="129"/>
      <c r="Q6" s="129"/>
      <c r="R6" s="130"/>
      <c r="S6" s="130"/>
      <c r="T6" s="130"/>
      <c r="U6" s="139" t="str">
        <f>IF(R5&gt;=12,"Corect","Trebuie alocate cel puțin 12 de ore pe săptămână")</f>
        <v>Corect</v>
      </c>
      <c r="V6" s="139"/>
      <c r="W6" s="139"/>
      <c r="X6" s="139"/>
    </row>
    <row r="7" spans="1:28" ht="20.100000000000001" customHeight="1" x14ac:dyDescent="0.2">
      <c r="A7" s="134" t="s">
        <v>99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28" ht="12.6" customHeight="1" x14ac:dyDescent="0.2">
      <c r="A8" s="140" t="s">
        <v>103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M8" s="141" t="s">
        <v>7</v>
      </c>
      <c r="N8" s="141"/>
      <c r="O8" s="141"/>
      <c r="P8" s="141"/>
      <c r="Q8" s="141"/>
      <c r="R8" s="141"/>
      <c r="S8" s="141"/>
      <c r="T8" s="141"/>
    </row>
    <row r="9" spans="1:28" ht="15" customHeight="1" x14ac:dyDescent="0.2">
      <c r="A9" s="140" t="s">
        <v>100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M9" s="141"/>
      <c r="N9" s="141"/>
      <c r="O9" s="141"/>
      <c r="P9" s="141"/>
      <c r="Q9" s="141"/>
      <c r="R9" s="141"/>
      <c r="S9" s="141"/>
      <c r="T9" s="141"/>
      <c r="U9" s="142"/>
      <c r="V9" s="142"/>
      <c r="W9" s="142"/>
      <c r="X9" s="142"/>
      <c r="Y9" s="142"/>
      <c r="Z9" s="142"/>
    </row>
    <row r="10" spans="1:28" ht="16.5" customHeight="1" x14ac:dyDescent="0.2">
      <c r="A10" s="143" t="s">
        <v>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M10" s="141"/>
      <c r="N10" s="141"/>
      <c r="O10" s="141"/>
      <c r="P10" s="141"/>
      <c r="Q10" s="141"/>
      <c r="R10" s="141"/>
      <c r="S10" s="141"/>
      <c r="T10" s="141"/>
      <c r="U10" s="142"/>
      <c r="V10" s="142"/>
      <c r="W10" s="142"/>
      <c r="X10" s="142"/>
      <c r="Y10" s="142"/>
      <c r="Z10" s="142"/>
    </row>
    <row r="11" spans="1:28" x14ac:dyDescent="0.2">
      <c r="A11" s="143" t="s">
        <v>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M11" s="6"/>
      <c r="N11" s="6"/>
      <c r="O11" s="6"/>
      <c r="P11" s="6"/>
      <c r="Q11" s="6"/>
      <c r="R11" s="6"/>
      <c r="S11" s="6"/>
      <c r="T11" s="6"/>
      <c r="U11" s="142"/>
      <c r="V11" s="142"/>
      <c r="W11" s="142"/>
      <c r="X11" s="142"/>
      <c r="Y11" s="142"/>
      <c r="Z11" s="142"/>
    </row>
    <row r="12" spans="1:28" ht="9" customHeight="1" x14ac:dyDescent="0.2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M12" s="6"/>
      <c r="N12" s="6"/>
      <c r="O12" s="6"/>
      <c r="P12" s="6"/>
      <c r="Q12" s="6"/>
      <c r="R12" s="6"/>
      <c r="U12" s="142"/>
      <c r="V12" s="142"/>
      <c r="W12" s="142"/>
      <c r="X12" s="142"/>
      <c r="Y12" s="142"/>
      <c r="Z12" s="142"/>
    </row>
    <row r="13" spans="1:28" ht="12.75" customHeight="1" x14ac:dyDescent="0.2">
      <c r="A13" s="131" t="s">
        <v>10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M13" s="132" t="s">
        <v>11</v>
      </c>
      <c r="N13" s="132"/>
      <c r="O13" s="132"/>
      <c r="P13" s="132"/>
      <c r="Q13" s="132"/>
      <c r="R13" s="132"/>
      <c r="S13" s="132"/>
      <c r="T13" s="132"/>
    </row>
    <row r="14" spans="1:28" ht="12.75" customHeight="1" x14ac:dyDescent="0.2">
      <c r="A14" s="133" t="s">
        <v>85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M14" s="134" t="s">
        <v>175</v>
      </c>
      <c r="N14" s="134"/>
      <c r="O14" s="134"/>
      <c r="P14" s="134"/>
      <c r="Q14" s="134"/>
      <c r="R14" s="134"/>
      <c r="S14" s="134"/>
      <c r="T14" s="134"/>
    </row>
    <row r="15" spans="1:28" ht="12.75" customHeight="1" x14ac:dyDescent="0.2">
      <c r="A15" s="133" t="s">
        <v>86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M15" s="134" t="s">
        <v>176</v>
      </c>
      <c r="N15" s="134"/>
      <c r="O15" s="134"/>
      <c r="P15" s="134"/>
      <c r="Q15" s="134"/>
      <c r="R15" s="134"/>
      <c r="S15" s="134"/>
      <c r="T15" s="134"/>
      <c r="U15" s="154"/>
      <c r="V15" s="154"/>
      <c r="W15" s="154"/>
      <c r="X15" s="154"/>
      <c r="Y15" s="154"/>
      <c r="Z15" s="154"/>
    </row>
    <row r="16" spans="1:28" ht="12.75" customHeight="1" x14ac:dyDescent="0.2">
      <c r="A16" s="133" t="s">
        <v>76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M16" s="134"/>
      <c r="N16" s="134"/>
      <c r="O16" s="134"/>
      <c r="P16" s="134"/>
      <c r="Q16" s="134"/>
      <c r="R16" s="134"/>
      <c r="S16" s="134"/>
      <c r="T16" s="134"/>
      <c r="U16" s="154"/>
      <c r="V16" s="154"/>
      <c r="W16" s="154"/>
      <c r="X16" s="154"/>
      <c r="Y16" s="154"/>
      <c r="Z16" s="154"/>
      <c r="AA16" s="148"/>
      <c r="AB16" s="148"/>
    </row>
    <row r="17" spans="1:27" ht="12.75" customHeight="1" x14ac:dyDescent="0.2">
      <c r="A17" s="143" t="s">
        <v>12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M17" s="134"/>
      <c r="N17" s="134"/>
      <c r="O17" s="134"/>
      <c r="P17" s="134"/>
      <c r="Q17" s="134"/>
      <c r="R17" s="134"/>
      <c r="S17" s="134"/>
      <c r="T17" s="134"/>
      <c r="U17" s="154"/>
      <c r="V17" s="154"/>
      <c r="W17" s="154"/>
      <c r="X17" s="154"/>
      <c r="Y17" s="154"/>
      <c r="Z17" s="154"/>
    </row>
    <row r="18" spans="1:27" ht="26.45" customHeight="1" x14ac:dyDescent="0.2">
      <c r="A18" s="149" t="s">
        <v>13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M18" s="150"/>
      <c r="N18" s="150"/>
      <c r="O18" s="150"/>
      <c r="P18" s="150"/>
      <c r="Q18" s="150"/>
      <c r="R18" s="150"/>
      <c r="S18" s="150"/>
      <c r="T18" s="150"/>
    </row>
    <row r="19" spans="1:27" ht="7.5" customHeight="1" x14ac:dyDescent="0.2">
      <c r="A19" s="151" t="s">
        <v>105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M19" s="6"/>
      <c r="N19" s="6"/>
      <c r="O19" s="6"/>
      <c r="P19" s="6"/>
      <c r="Q19" s="6"/>
      <c r="R19" s="6"/>
      <c r="U19" s="152"/>
      <c r="V19" s="152"/>
      <c r="W19" s="152"/>
      <c r="X19" s="152"/>
      <c r="Y19" s="152"/>
      <c r="Z19" s="152"/>
      <c r="AA19" s="152"/>
    </row>
    <row r="20" spans="1:27" ht="15" customHeight="1" x14ac:dyDescent="0.2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M20" s="153" t="s">
        <v>14</v>
      </c>
      <c r="N20" s="153"/>
      <c r="O20" s="153"/>
      <c r="P20" s="153"/>
      <c r="Q20" s="153"/>
      <c r="R20" s="153"/>
      <c r="S20" s="153"/>
      <c r="T20" s="153"/>
      <c r="U20" s="152"/>
      <c r="V20" s="152"/>
      <c r="W20" s="152"/>
      <c r="X20" s="152"/>
      <c r="Y20" s="152"/>
      <c r="Z20" s="152"/>
      <c r="AA20" s="152"/>
    </row>
    <row r="21" spans="1:27" ht="15" customHeight="1" x14ac:dyDescent="0.2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M21" s="153"/>
      <c r="N21" s="153"/>
      <c r="O21" s="153"/>
      <c r="P21" s="153"/>
      <c r="Q21" s="153"/>
      <c r="R21" s="153"/>
      <c r="S21" s="153"/>
      <c r="T21" s="153"/>
      <c r="U21" s="152"/>
      <c r="V21" s="152"/>
      <c r="W21" s="152"/>
      <c r="X21" s="152"/>
      <c r="Y21" s="152"/>
      <c r="Z21" s="152"/>
      <c r="AA21" s="152"/>
    </row>
    <row r="22" spans="1:27" ht="45.6" customHeight="1" x14ac:dyDescent="0.2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M22" s="153"/>
      <c r="N22" s="153"/>
      <c r="O22" s="153"/>
      <c r="P22" s="153"/>
      <c r="Q22" s="153"/>
      <c r="R22" s="153"/>
      <c r="S22" s="153"/>
      <c r="T22" s="153"/>
      <c r="U22" s="152"/>
      <c r="V22" s="152"/>
      <c r="W22" s="152"/>
      <c r="X22" s="152"/>
      <c r="Y22" s="152"/>
      <c r="Z22" s="152"/>
      <c r="AA22" s="152"/>
    </row>
    <row r="23" spans="1:27" ht="12.75" customHeight="1" x14ac:dyDescent="0.2">
      <c r="A23" s="135" t="s">
        <v>15</v>
      </c>
      <c r="B23" s="135"/>
      <c r="C23" s="135"/>
      <c r="D23" s="135"/>
      <c r="E23" s="135"/>
      <c r="F23" s="135"/>
      <c r="G23" s="135"/>
      <c r="M23" s="159" t="s">
        <v>16</v>
      </c>
      <c r="N23" s="159"/>
      <c r="O23" s="159"/>
      <c r="P23" s="159"/>
      <c r="Q23" s="159"/>
      <c r="R23" s="159"/>
      <c r="S23" s="159"/>
      <c r="T23" s="159"/>
    </row>
    <row r="24" spans="1:27" ht="26.25" customHeight="1" x14ac:dyDescent="0.2">
      <c r="A24" s="8"/>
      <c r="B24" s="126" t="s">
        <v>17</v>
      </c>
      <c r="C24" s="126"/>
      <c r="D24" s="126" t="s">
        <v>18</v>
      </c>
      <c r="E24" s="126"/>
      <c r="F24" s="126"/>
      <c r="G24" s="126" t="s">
        <v>19</v>
      </c>
      <c r="H24" s="126" t="s">
        <v>20</v>
      </c>
      <c r="I24" s="126" t="s">
        <v>21</v>
      </c>
      <c r="J24" s="126"/>
      <c r="K24" s="126"/>
      <c r="M24" s="159"/>
      <c r="N24" s="159"/>
      <c r="O24" s="159"/>
      <c r="P24" s="159"/>
      <c r="Q24" s="159"/>
      <c r="R24" s="159"/>
      <c r="S24" s="159"/>
      <c r="T24" s="159"/>
    </row>
    <row r="25" spans="1:27" ht="14.25" customHeight="1" x14ac:dyDescent="0.2">
      <c r="A25" s="8"/>
      <c r="B25" s="3" t="s">
        <v>22</v>
      </c>
      <c r="C25" s="3" t="s">
        <v>23</v>
      </c>
      <c r="D25" s="3" t="s">
        <v>24</v>
      </c>
      <c r="E25" s="3" t="s">
        <v>25</v>
      </c>
      <c r="F25" s="3" t="s">
        <v>26</v>
      </c>
      <c r="G25" s="126"/>
      <c r="H25" s="126"/>
      <c r="I25" s="3" t="s">
        <v>27</v>
      </c>
      <c r="J25" s="3" t="s">
        <v>28</v>
      </c>
      <c r="K25" s="3" t="s">
        <v>29</v>
      </c>
      <c r="M25" s="159"/>
      <c r="N25" s="159"/>
      <c r="O25" s="159"/>
      <c r="P25" s="159"/>
      <c r="Q25" s="159"/>
      <c r="R25" s="159"/>
      <c r="S25" s="159"/>
      <c r="T25" s="159"/>
    </row>
    <row r="26" spans="1:27" ht="17.25" customHeight="1" x14ac:dyDescent="0.2">
      <c r="A26" s="9" t="s">
        <v>5</v>
      </c>
      <c r="B26" s="2">
        <v>14</v>
      </c>
      <c r="C26" s="2">
        <v>14</v>
      </c>
      <c r="D26" s="10">
        <v>3</v>
      </c>
      <c r="E26" s="10">
        <v>3</v>
      </c>
      <c r="F26" s="10">
        <v>2</v>
      </c>
      <c r="G26" s="10"/>
      <c r="H26" s="11"/>
      <c r="I26" s="10">
        <v>3</v>
      </c>
      <c r="J26" s="10">
        <v>1</v>
      </c>
      <c r="K26" s="10">
        <v>12</v>
      </c>
      <c r="M26" s="159"/>
      <c r="N26" s="159"/>
      <c r="O26" s="159"/>
      <c r="P26" s="159"/>
      <c r="Q26" s="159"/>
      <c r="R26" s="159"/>
      <c r="S26" s="159"/>
      <c r="T26" s="159"/>
      <c r="U26" s="155" t="str">
        <f>IF(SUM(B26:K26)=52,"Corect","Suma trebuie să fie 52")</f>
        <v>Corect</v>
      </c>
      <c r="V26" s="155"/>
    </row>
    <row r="27" spans="1:27" ht="15" customHeight="1" x14ac:dyDescent="0.2">
      <c r="A27" s="9" t="s">
        <v>6</v>
      </c>
      <c r="B27" s="2">
        <v>14</v>
      </c>
      <c r="C27" s="2">
        <v>12</v>
      </c>
      <c r="D27" s="10">
        <v>3</v>
      </c>
      <c r="E27" s="10">
        <v>3</v>
      </c>
      <c r="F27" s="10">
        <v>2</v>
      </c>
      <c r="G27" s="10">
        <v>2</v>
      </c>
      <c r="H27" s="10"/>
      <c r="I27" s="10">
        <v>3</v>
      </c>
      <c r="J27" s="10">
        <v>1</v>
      </c>
      <c r="K27" s="10">
        <v>12</v>
      </c>
      <c r="M27" s="159"/>
      <c r="N27" s="159"/>
      <c r="O27" s="159"/>
      <c r="P27" s="159"/>
      <c r="Q27" s="159"/>
      <c r="R27" s="159"/>
      <c r="S27" s="159"/>
      <c r="T27" s="159"/>
      <c r="U27" s="155" t="str">
        <f>IF(SUM(B27:K27)=52,"Corect","Suma trebuie să fie 52")</f>
        <v>Corect</v>
      </c>
      <c r="V27" s="155"/>
    </row>
    <row r="28" spans="1:27" ht="15.75" customHeight="1" x14ac:dyDescent="0.2">
      <c r="A28" s="12"/>
      <c r="B28" s="4"/>
      <c r="C28" s="4"/>
      <c r="D28" s="4"/>
      <c r="E28" s="4"/>
      <c r="F28" s="4"/>
      <c r="G28" s="4"/>
      <c r="H28" s="4"/>
      <c r="I28" s="4"/>
      <c r="J28" s="4"/>
      <c r="K28" s="13"/>
      <c r="M28" s="159"/>
      <c r="N28" s="159"/>
      <c r="O28" s="159"/>
      <c r="P28" s="159"/>
      <c r="Q28" s="159"/>
      <c r="R28" s="159"/>
      <c r="S28" s="159"/>
      <c r="T28" s="159"/>
    </row>
    <row r="29" spans="1:27" x14ac:dyDescent="0.2">
      <c r="A29" s="14"/>
      <c r="B29" s="14"/>
      <c r="C29" s="14"/>
      <c r="D29" s="14"/>
      <c r="E29" s="14"/>
      <c r="F29" s="14"/>
      <c r="G29" s="14"/>
      <c r="M29" s="159"/>
      <c r="N29" s="159"/>
      <c r="O29" s="159"/>
      <c r="P29" s="159"/>
      <c r="Q29" s="159"/>
      <c r="R29" s="159"/>
      <c r="S29" s="159"/>
      <c r="T29" s="159"/>
    </row>
    <row r="30" spans="1:27" x14ac:dyDescent="0.2">
      <c r="B30" s="6"/>
      <c r="C30" s="6"/>
      <c r="D30" s="6"/>
      <c r="E30" s="6"/>
      <c r="F30" s="6"/>
      <c r="G30" s="6"/>
      <c r="M30" s="15"/>
      <c r="N30" s="15"/>
      <c r="O30" s="15"/>
      <c r="P30" s="15"/>
      <c r="Q30" s="15"/>
      <c r="R30" s="15"/>
      <c r="S30" s="15"/>
    </row>
    <row r="31" spans="1:27" ht="17.100000000000001" customHeight="1" x14ac:dyDescent="0.2">
      <c r="A31" s="156" t="s">
        <v>30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</row>
    <row r="32" spans="1:27" x14ac:dyDescent="0.2">
      <c r="N32" s="16"/>
      <c r="O32" s="65" t="s">
        <v>72</v>
      </c>
      <c r="P32" s="65" t="s">
        <v>73</v>
      </c>
      <c r="Q32" s="65" t="s">
        <v>74</v>
      </c>
      <c r="R32" s="65" t="s">
        <v>75</v>
      </c>
      <c r="S32" s="65" t="s">
        <v>32</v>
      </c>
      <c r="T32" s="64"/>
    </row>
    <row r="33" spans="1:23" ht="14.25" customHeight="1" x14ac:dyDescent="0.2">
      <c r="A33" s="126" t="s">
        <v>33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3" ht="24" customHeight="1" x14ac:dyDescent="0.2">
      <c r="A34" s="157" t="s">
        <v>34</v>
      </c>
      <c r="B34" s="157" t="s">
        <v>35</v>
      </c>
      <c r="C34" s="157"/>
      <c r="D34" s="157"/>
      <c r="E34" s="157"/>
      <c r="F34" s="157"/>
      <c r="G34" s="157"/>
      <c r="H34" s="157"/>
      <c r="I34" s="157"/>
      <c r="J34" s="126" t="s">
        <v>36</v>
      </c>
      <c r="K34" s="158" t="s">
        <v>37</v>
      </c>
      <c r="L34" s="158"/>
      <c r="M34" s="158"/>
      <c r="N34" s="158" t="s">
        <v>38</v>
      </c>
      <c r="O34" s="158"/>
      <c r="P34" s="158"/>
      <c r="Q34" s="158" t="s">
        <v>39</v>
      </c>
      <c r="R34" s="158"/>
      <c r="S34" s="158"/>
      <c r="T34" s="158" t="s">
        <v>40</v>
      </c>
    </row>
    <row r="35" spans="1:23" ht="27.95" customHeight="1" x14ac:dyDescent="0.2">
      <c r="A35" s="157"/>
      <c r="B35" s="157"/>
      <c r="C35" s="157"/>
      <c r="D35" s="157"/>
      <c r="E35" s="157"/>
      <c r="F35" s="157"/>
      <c r="G35" s="157"/>
      <c r="H35" s="157"/>
      <c r="I35" s="157"/>
      <c r="J35" s="126"/>
      <c r="K35" s="3" t="s">
        <v>41</v>
      </c>
      <c r="L35" s="3" t="s">
        <v>42</v>
      </c>
      <c r="M35" s="3" t="s">
        <v>43</v>
      </c>
      <c r="N35" s="3" t="s">
        <v>44</v>
      </c>
      <c r="O35" s="3" t="s">
        <v>24</v>
      </c>
      <c r="P35" s="3" t="s">
        <v>45</v>
      </c>
      <c r="Q35" s="3" t="s">
        <v>46</v>
      </c>
      <c r="R35" s="3" t="s">
        <v>41</v>
      </c>
      <c r="S35" s="3" t="s">
        <v>47</v>
      </c>
      <c r="T35" s="158"/>
    </row>
    <row r="36" spans="1:23" ht="18.75" customHeight="1" x14ac:dyDescent="0.2">
      <c r="A36" s="17" t="s">
        <v>108</v>
      </c>
      <c r="B36" s="160" t="s">
        <v>107</v>
      </c>
      <c r="C36" s="160"/>
      <c r="D36" s="160"/>
      <c r="E36" s="160"/>
      <c r="F36" s="160"/>
      <c r="G36" s="160"/>
      <c r="H36" s="160"/>
      <c r="I36" s="160"/>
      <c r="J36" s="18">
        <v>5</v>
      </c>
      <c r="K36" s="18">
        <v>2</v>
      </c>
      <c r="L36" s="18">
        <v>1</v>
      </c>
      <c r="M36" s="18">
        <v>0</v>
      </c>
      <c r="N36" s="19">
        <f t="shared" ref="N36:N42" si="0">K36+L36+M36</f>
        <v>3</v>
      </c>
      <c r="O36" s="20">
        <f t="shared" ref="O36:O42" si="1">P36-N36</f>
        <v>6</v>
      </c>
      <c r="P36" s="20">
        <f t="shared" ref="P36:P42" si="2">ROUND(PRODUCT(J36,25)/14,0)</f>
        <v>9</v>
      </c>
      <c r="Q36" s="21" t="s">
        <v>46</v>
      </c>
      <c r="R36" s="18"/>
      <c r="S36" s="10"/>
      <c r="T36" s="18" t="s">
        <v>72</v>
      </c>
    </row>
    <row r="37" spans="1:23" ht="45.6" customHeight="1" x14ac:dyDescent="0.2">
      <c r="A37" s="109" t="s">
        <v>173</v>
      </c>
      <c r="B37" s="161" t="s">
        <v>177</v>
      </c>
      <c r="C37" s="161"/>
      <c r="D37" s="161"/>
      <c r="E37" s="161"/>
      <c r="F37" s="161"/>
      <c r="G37" s="161"/>
      <c r="H37" s="161"/>
      <c r="I37" s="161"/>
      <c r="J37" s="111">
        <v>3</v>
      </c>
      <c r="K37" s="111">
        <v>1</v>
      </c>
      <c r="L37" s="111">
        <v>1</v>
      </c>
      <c r="M37" s="111">
        <v>0</v>
      </c>
      <c r="N37" s="110">
        <f t="shared" ref="N37" si="3">K37+L37+M37</f>
        <v>2</v>
      </c>
      <c r="O37" s="20">
        <v>4</v>
      </c>
      <c r="P37" s="20">
        <f t="shared" ref="P37" si="4">ROUND(PRODUCT(J37,25)/14,0)</f>
        <v>5</v>
      </c>
      <c r="Q37" s="21" t="s">
        <v>46</v>
      </c>
      <c r="R37" s="111"/>
      <c r="S37" s="10"/>
      <c r="T37" s="111" t="s">
        <v>72</v>
      </c>
    </row>
    <row r="38" spans="1:23" ht="45.6" customHeight="1" x14ac:dyDescent="0.2">
      <c r="A38" s="99" t="s">
        <v>174</v>
      </c>
      <c r="B38" s="161" t="s">
        <v>178</v>
      </c>
      <c r="C38" s="161"/>
      <c r="D38" s="161"/>
      <c r="E38" s="161"/>
      <c r="F38" s="161"/>
      <c r="G38" s="161"/>
      <c r="H38" s="161"/>
      <c r="I38" s="161"/>
      <c r="J38" s="18">
        <v>3</v>
      </c>
      <c r="K38" s="18">
        <v>1</v>
      </c>
      <c r="L38" s="18">
        <v>1</v>
      </c>
      <c r="M38" s="18">
        <v>0</v>
      </c>
      <c r="N38" s="19">
        <f t="shared" si="0"/>
        <v>2</v>
      </c>
      <c r="O38" s="20">
        <v>4</v>
      </c>
      <c r="P38" s="20">
        <f t="shared" si="2"/>
        <v>5</v>
      </c>
      <c r="Q38" s="21" t="s">
        <v>46</v>
      </c>
      <c r="R38" s="18"/>
      <c r="S38" s="10"/>
      <c r="T38" s="18" t="s">
        <v>72</v>
      </c>
    </row>
    <row r="39" spans="1:23" ht="26.1" customHeight="1" x14ac:dyDescent="0.2">
      <c r="A39" s="17" t="s">
        <v>110</v>
      </c>
      <c r="B39" s="161" t="s">
        <v>109</v>
      </c>
      <c r="C39" s="161"/>
      <c r="D39" s="161"/>
      <c r="E39" s="161"/>
      <c r="F39" s="161"/>
      <c r="G39" s="161"/>
      <c r="H39" s="161"/>
      <c r="I39" s="161"/>
      <c r="J39" s="18">
        <v>3</v>
      </c>
      <c r="K39" s="18">
        <v>1</v>
      </c>
      <c r="L39" s="18">
        <v>1</v>
      </c>
      <c r="M39" s="18">
        <v>0</v>
      </c>
      <c r="N39" s="19">
        <f t="shared" si="0"/>
        <v>2</v>
      </c>
      <c r="O39" s="20">
        <f t="shared" si="1"/>
        <v>3</v>
      </c>
      <c r="P39" s="20">
        <f t="shared" si="2"/>
        <v>5</v>
      </c>
      <c r="Q39" s="21" t="s">
        <v>46</v>
      </c>
      <c r="R39" s="18"/>
      <c r="S39" s="10"/>
      <c r="T39" s="18" t="s">
        <v>72</v>
      </c>
    </row>
    <row r="40" spans="1:23" ht="18" customHeight="1" x14ac:dyDescent="0.2">
      <c r="A40" s="70" t="s">
        <v>112</v>
      </c>
      <c r="B40" s="161" t="s">
        <v>111</v>
      </c>
      <c r="C40" s="161"/>
      <c r="D40" s="161"/>
      <c r="E40" s="161"/>
      <c r="F40" s="161"/>
      <c r="G40" s="161"/>
      <c r="H40" s="161"/>
      <c r="I40" s="161"/>
      <c r="J40" s="18">
        <v>2</v>
      </c>
      <c r="K40" s="18">
        <v>1</v>
      </c>
      <c r="L40" s="18">
        <v>0</v>
      </c>
      <c r="M40" s="18">
        <v>0</v>
      </c>
      <c r="N40" s="19">
        <f t="shared" si="0"/>
        <v>1</v>
      </c>
      <c r="O40" s="20">
        <f t="shared" si="1"/>
        <v>3</v>
      </c>
      <c r="P40" s="20">
        <f t="shared" si="2"/>
        <v>4</v>
      </c>
      <c r="Q40" s="21"/>
      <c r="R40" s="18" t="s">
        <v>41</v>
      </c>
      <c r="S40" s="10"/>
      <c r="T40" s="18" t="s">
        <v>32</v>
      </c>
    </row>
    <row r="41" spans="1:23" ht="30.6" customHeight="1" x14ac:dyDescent="0.2">
      <c r="A41" s="117" t="s">
        <v>182</v>
      </c>
      <c r="B41" s="162" t="s">
        <v>181</v>
      </c>
      <c r="C41" s="162"/>
      <c r="D41" s="162"/>
      <c r="E41" s="162"/>
      <c r="F41" s="162"/>
      <c r="G41" s="162"/>
      <c r="H41" s="162"/>
      <c r="I41" s="162"/>
      <c r="J41" s="22">
        <v>6</v>
      </c>
      <c r="K41" s="22">
        <v>2</v>
      </c>
      <c r="L41" s="22">
        <v>2</v>
      </c>
      <c r="M41" s="22">
        <v>0</v>
      </c>
      <c r="N41" s="23">
        <f t="shared" si="0"/>
        <v>4</v>
      </c>
      <c r="O41" s="23">
        <f t="shared" si="1"/>
        <v>7</v>
      </c>
      <c r="P41" s="23">
        <f t="shared" si="2"/>
        <v>11</v>
      </c>
      <c r="Q41" s="22" t="s">
        <v>46</v>
      </c>
      <c r="R41" s="71"/>
      <c r="S41" s="22"/>
      <c r="T41" s="90" t="s">
        <v>74</v>
      </c>
    </row>
    <row r="42" spans="1:23" ht="17.25" customHeight="1" x14ac:dyDescent="0.2">
      <c r="A42" s="70" t="s">
        <v>114</v>
      </c>
      <c r="B42" s="163" t="s">
        <v>113</v>
      </c>
      <c r="C42" s="163"/>
      <c r="D42" s="163"/>
      <c r="E42" s="163"/>
      <c r="F42" s="163"/>
      <c r="G42" s="163"/>
      <c r="H42" s="163"/>
      <c r="I42" s="163"/>
      <c r="J42" s="22">
        <v>8</v>
      </c>
      <c r="K42" s="22">
        <v>0</v>
      </c>
      <c r="L42" s="22">
        <v>0</v>
      </c>
      <c r="M42" s="22">
        <v>6</v>
      </c>
      <c r="N42" s="23">
        <f t="shared" si="0"/>
        <v>6</v>
      </c>
      <c r="O42" s="23">
        <f t="shared" si="1"/>
        <v>8</v>
      </c>
      <c r="P42" s="23">
        <f t="shared" si="2"/>
        <v>14</v>
      </c>
      <c r="Q42" s="22"/>
      <c r="R42" s="18" t="s">
        <v>41</v>
      </c>
      <c r="S42" s="22"/>
      <c r="T42" s="18" t="s">
        <v>72</v>
      </c>
    </row>
    <row r="43" spans="1:23" x14ac:dyDescent="0.2">
      <c r="A43" s="25" t="s">
        <v>48</v>
      </c>
      <c r="B43" s="164"/>
      <c r="C43" s="164"/>
      <c r="D43" s="164"/>
      <c r="E43" s="164"/>
      <c r="F43" s="164"/>
      <c r="G43" s="164"/>
      <c r="H43" s="164"/>
      <c r="I43" s="164"/>
      <c r="J43" s="25">
        <f t="shared" ref="J43:P43" si="5">SUM(J36:J42)</f>
        <v>30</v>
      </c>
      <c r="K43" s="25">
        <f t="shared" si="5"/>
        <v>8</v>
      </c>
      <c r="L43" s="25">
        <f t="shared" si="5"/>
        <v>6</v>
      </c>
      <c r="M43" s="25">
        <f t="shared" si="5"/>
        <v>6</v>
      </c>
      <c r="N43" s="25">
        <f t="shared" si="5"/>
        <v>20</v>
      </c>
      <c r="O43" s="25">
        <f t="shared" si="5"/>
        <v>35</v>
      </c>
      <c r="P43" s="25">
        <f t="shared" si="5"/>
        <v>53</v>
      </c>
      <c r="Q43" s="25">
        <f>COUNTIF(Q36:Q42,"E")</f>
        <v>5</v>
      </c>
      <c r="R43" s="25">
        <f>COUNTIF(R36:R42,"C")</f>
        <v>2</v>
      </c>
      <c r="S43" s="25">
        <f>COUNTIF(S36:S42,"VP")</f>
        <v>0</v>
      </c>
      <c r="T43" s="26">
        <f>COUNTA(T36:T42)</f>
        <v>7</v>
      </c>
      <c r="U43" s="165" t="str">
        <f>IF(Q43&gt;=SUM(R43:S43),"Corect","E trebuie să fie cel puțin egal cu C+VP")</f>
        <v>Corect</v>
      </c>
      <c r="V43" s="165"/>
      <c r="W43" s="165"/>
    </row>
    <row r="44" spans="1:23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9"/>
    </row>
    <row r="45" spans="1:23" ht="18.95" customHeight="1" x14ac:dyDescent="0.2"/>
    <row r="46" spans="1:23" ht="16.5" customHeight="1" x14ac:dyDescent="0.2">
      <c r="A46" s="157" t="s">
        <v>49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</row>
    <row r="47" spans="1:23" ht="23.25" customHeight="1" x14ac:dyDescent="0.2">
      <c r="A47" s="157" t="s">
        <v>34</v>
      </c>
      <c r="B47" s="157" t="s">
        <v>35</v>
      </c>
      <c r="C47" s="157"/>
      <c r="D47" s="157"/>
      <c r="E47" s="157"/>
      <c r="F47" s="157"/>
      <c r="G47" s="157"/>
      <c r="H47" s="157"/>
      <c r="I47" s="157"/>
      <c r="J47" s="126" t="s">
        <v>36</v>
      </c>
      <c r="K47" s="158" t="s">
        <v>37</v>
      </c>
      <c r="L47" s="158"/>
      <c r="M47" s="158"/>
      <c r="N47" s="158" t="s">
        <v>38</v>
      </c>
      <c r="O47" s="158"/>
      <c r="P47" s="158"/>
      <c r="Q47" s="158" t="s">
        <v>39</v>
      </c>
      <c r="R47" s="158"/>
      <c r="S47" s="158"/>
      <c r="T47" s="158" t="s">
        <v>40</v>
      </c>
    </row>
    <row r="48" spans="1:23" ht="30.95" customHeight="1" x14ac:dyDescent="0.2">
      <c r="A48" s="157"/>
      <c r="B48" s="157"/>
      <c r="C48" s="157"/>
      <c r="D48" s="157"/>
      <c r="E48" s="157"/>
      <c r="F48" s="157"/>
      <c r="G48" s="157"/>
      <c r="H48" s="157"/>
      <c r="I48" s="157"/>
      <c r="J48" s="126"/>
      <c r="K48" s="3" t="s">
        <v>41</v>
      </c>
      <c r="L48" s="3" t="s">
        <v>42</v>
      </c>
      <c r="M48" s="3" t="s">
        <v>43</v>
      </c>
      <c r="N48" s="3" t="s">
        <v>44</v>
      </c>
      <c r="O48" s="3" t="s">
        <v>24</v>
      </c>
      <c r="P48" s="3" t="s">
        <v>45</v>
      </c>
      <c r="Q48" s="3" t="s">
        <v>46</v>
      </c>
      <c r="R48" s="3" t="s">
        <v>41</v>
      </c>
      <c r="S48" s="3" t="s">
        <v>47</v>
      </c>
      <c r="T48" s="158"/>
    </row>
    <row r="49" spans="1:23" ht="26.45" customHeight="1" x14ac:dyDescent="0.2">
      <c r="A49" s="17" t="s">
        <v>116</v>
      </c>
      <c r="B49" s="161" t="s">
        <v>115</v>
      </c>
      <c r="C49" s="161"/>
      <c r="D49" s="161"/>
      <c r="E49" s="161"/>
      <c r="F49" s="161"/>
      <c r="G49" s="161"/>
      <c r="H49" s="161"/>
      <c r="I49" s="161"/>
      <c r="J49" s="30">
        <v>5</v>
      </c>
      <c r="K49" s="30">
        <v>2</v>
      </c>
      <c r="L49" s="30">
        <v>1</v>
      </c>
      <c r="M49" s="18">
        <v>0</v>
      </c>
      <c r="N49" s="19">
        <f t="shared" ref="N49:N54" si="6">K49+L49+M49</f>
        <v>3</v>
      </c>
      <c r="O49" s="20">
        <f t="shared" ref="O49:O54" si="7">P49-N49</f>
        <v>6</v>
      </c>
      <c r="P49" s="20">
        <f t="shared" ref="P49:P54" si="8">ROUND(PRODUCT(J49,25)/14,0)</f>
        <v>9</v>
      </c>
      <c r="Q49" s="21" t="s">
        <v>46</v>
      </c>
      <c r="R49" s="18"/>
      <c r="S49" s="10"/>
      <c r="T49" s="18" t="s">
        <v>72</v>
      </c>
    </row>
    <row r="50" spans="1:23" ht="18" customHeight="1" x14ac:dyDescent="0.2">
      <c r="A50" s="17" t="s">
        <v>118</v>
      </c>
      <c r="B50" s="160" t="s">
        <v>117</v>
      </c>
      <c r="C50" s="160"/>
      <c r="D50" s="160"/>
      <c r="E50" s="160"/>
      <c r="F50" s="160"/>
      <c r="G50" s="160"/>
      <c r="H50" s="160"/>
      <c r="I50" s="160"/>
      <c r="J50" s="30">
        <v>3</v>
      </c>
      <c r="K50" s="30">
        <v>1</v>
      </c>
      <c r="L50" s="30">
        <v>1</v>
      </c>
      <c r="M50" s="18">
        <v>0</v>
      </c>
      <c r="N50" s="19">
        <f t="shared" si="6"/>
        <v>2</v>
      </c>
      <c r="O50" s="20">
        <f t="shared" si="7"/>
        <v>3</v>
      </c>
      <c r="P50" s="20">
        <f t="shared" si="8"/>
        <v>5</v>
      </c>
      <c r="Q50" s="21" t="s">
        <v>46</v>
      </c>
      <c r="R50" s="18"/>
      <c r="S50" s="10"/>
      <c r="T50" s="18" t="s">
        <v>72</v>
      </c>
    </row>
    <row r="51" spans="1:23" ht="25.5" customHeight="1" x14ac:dyDescent="0.2">
      <c r="A51" s="97" t="s">
        <v>106</v>
      </c>
      <c r="B51" s="166" t="s">
        <v>121</v>
      </c>
      <c r="C51" s="166"/>
      <c r="D51" s="166"/>
      <c r="E51" s="166"/>
      <c r="F51" s="166"/>
      <c r="G51" s="166"/>
      <c r="H51" s="166"/>
      <c r="I51" s="166"/>
      <c r="J51" s="30">
        <v>6</v>
      </c>
      <c r="K51" s="30">
        <v>2</v>
      </c>
      <c r="L51" s="30">
        <v>2</v>
      </c>
      <c r="M51" s="18">
        <v>0</v>
      </c>
      <c r="N51" s="19">
        <f t="shared" si="6"/>
        <v>4</v>
      </c>
      <c r="O51" s="20">
        <f t="shared" si="7"/>
        <v>7</v>
      </c>
      <c r="P51" s="20">
        <f t="shared" si="8"/>
        <v>11</v>
      </c>
      <c r="Q51" s="21" t="s">
        <v>46</v>
      </c>
      <c r="R51" s="18"/>
      <c r="S51" s="10"/>
      <c r="T51" s="89" t="s">
        <v>73</v>
      </c>
    </row>
    <row r="52" spans="1:23" ht="25.5" customHeight="1" x14ac:dyDescent="0.2">
      <c r="A52" s="85" t="s">
        <v>123</v>
      </c>
      <c r="B52" s="167" t="s">
        <v>122</v>
      </c>
      <c r="C52" s="167"/>
      <c r="D52" s="167"/>
      <c r="E52" s="167"/>
      <c r="F52" s="167"/>
      <c r="G52" s="167"/>
      <c r="H52" s="167"/>
      <c r="I52" s="167"/>
      <c r="J52" s="31">
        <v>10</v>
      </c>
      <c r="K52" s="30">
        <v>0</v>
      </c>
      <c r="L52" s="30">
        <v>0</v>
      </c>
      <c r="M52" s="18">
        <v>8</v>
      </c>
      <c r="N52" s="19">
        <f t="shared" si="6"/>
        <v>8</v>
      </c>
      <c r="O52" s="20">
        <f t="shared" si="7"/>
        <v>10</v>
      </c>
      <c r="P52" s="20">
        <f t="shared" si="8"/>
        <v>18</v>
      </c>
      <c r="Q52" s="21"/>
      <c r="R52" s="18" t="s">
        <v>41</v>
      </c>
      <c r="S52" s="10"/>
      <c r="T52" s="89" t="s">
        <v>73</v>
      </c>
    </row>
    <row r="53" spans="1:23" x14ac:dyDescent="0.2">
      <c r="A53" s="70" t="s">
        <v>119</v>
      </c>
      <c r="B53" s="168" t="s">
        <v>120</v>
      </c>
      <c r="C53" s="168"/>
      <c r="D53" s="168"/>
      <c r="E53" s="168"/>
      <c r="F53" s="168"/>
      <c r="G53" s="168"/>
      <c r="H53" s="168"/>
      <c r="I53" s="168"/>
      <c r="J53" s="30">
        <v>3</v>
      </c>
      <c r="K53" s="30">
        <v>1</v>
      </c>
      <c r="L53" s="30">
        <v>0</v>
      </c>
      <c r="M53" s="18">
        <v>1</v>
      </c>
      <c r="N53" s="19">
        <f t="shared" si="6"/>
        <v>2</v>
      </c>
      <c r="O53" s="20">
        <f t="shared" si="7"/>
        <v>3</v>
      </c>
      <c r="P53" s="20">
        <f t="shared" si="8"/>
        <v>5</v>
      </c>
      <c r="Q53" s="21" t="s">
        <v>46</v>
      </c>
      <c r="R53" s="18"/>
      <c r="S53" s="10"/>
      <c r="T53" s="18" t="s">
        <v>72</v>
      </c>
    </row>
    <row r="54" spans="1:23" ht="26.45" customHeight="1" x14ac:dyDescent="0.2">
      <c r="A54" s="70" t="s">
        <v>124</v>
      </c>
      <c r="B54" s="169" t="s">
        <v>125</v>
      </c>
      <c r="C54" s="169"/>
      <c r="D54" s="169"/>
      <c r="E54" s="169"/>
      <c r="F54" s="169"/>
      <c r="G54" s="169"/>
      <c r="H54" s="169"/>
      <c r="I54" s="169"/>
      <c r="J54" s="22">
        <v>3</v>
      </c>
      <c r="K54" s="22">
        <v>2</v>
      </c>
      <c r="L54" s="22">
        <v>0</v>
      </c>
      <c r="M54" s="22">
        <v>0</v>
      </c>
      <c r="N54" s="23">
        <f t="shared" si="6"/>
        <v>2</v>
      </c>
      <c r="O54" s="23">
        <f t="shared" si="7"/>
        <v>3</v>
      </c>
      <c r="P54" s="23">
        <f t="shared" si="8"/>
        <v>5</v>
      </c>
      <c r="Q54" s="22"/>
      <c r="R54" s="18" t="s">
        <v>41</v>
      </c>
      <c r="S54" s="22"/>
      <c r="T54" s="18" t="s">
        <v>72</v>
      </c>
    </row>
    <row r="55" spans="1:23" x14ac:dyDescent="0.2">
      <c r="A55" s="25" t="s">
        <v>48</v>
      </c>
      <c r="B55" s="164"/>
      <c r="C55" s="164"/>
      <c r="D55" s="164"/>
      <c r="E55" s="164"/>
      <c r="F55" s="164"/>
      <c r="G55" s="164"/>
      <c r="H55" s="164"/>
      <c r="I55" s="164"/>
      <c r="J55" s="25">
        <f t="shared" ref="J55:P55" si="9">SUM(J49:J54)</f>
        <v>30</v>
      </c>
      <c r="K55" s="25">
        <f t="shared" si="9"/>
        <v>8</v>
      </c>
      <c r="L55" s="25">
        <f t="shared" si="9"/>
        <v>4</v>
      </c>
      <c r="M55" s="25">
        <f t="shared" si="9"/>
        <v>9</v>
      </c>
      <c r="N55" s="25">
        <f t="shared" si="9"/>
        <v>21</v>
      </c>
      <c r="O55" s="25">
        <f t="shared" si="9"/>
        <v>32</v>
      </c>
      <c r="P55" s="25">
        <f t="shared" si="9"/>
        <v>53</v>
      </c>
      <c r="Q55" s="25">
        <f>COUNTIF(Q49:Q54,"E")</f>
        <v>4</v>
      </c>
      <c r="R55" s="25">
        <f>COUNTIF(R49:R54,"C")</f>
        <v>2</v>
      </c>
      <c r="S55" s="25">
        <f>COUNTIF(S49:S54,"VP")</f>
        <v>0</v>
      </c>
      <c r="T55" s="114">
        <f>COUNTA(T49:T54)</f>
        <v>6</v>
      </c>
      <c r="U55" s="165" t="str">
        <f>IF(Q55&gt;=SUM(R55:S55),"Corect","E trebuie să fie cel puțin egal cu C+VP")</f>
        <v>Corect</v>
      </c>
      <c r="V55" s="165"/>
      <c r="W55" s="165"/>
    </row>
    <row r="56" spans="1:23" ht="11.25" customHeight="1" x14ac:dyDescent="0.2"/>
    <row r="57" spans="1:23" ht="16.5" customHeight="1" x14ac:dyDescent="0.2"/>
    <row r="58" spans="1:23" ht="14.25" customHeight="1" x14ac:dyDescent="0.2">
      <c r="A58" s="157" t="s">
        <v>50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</row>
    <row r="59" spans="1:23" ht="25.5" customHeight="1" x14ac:dyDescent="0.2">
      <c r="A59" s="157" t="s">
        <v>34</v>
      </c>
      <c r="B59" s="157" t="s">
        <v>35</v>
      </c>
      <c r="C59" s="157"/>
      <c r="D59" s="157"/>
      <c r="E59" s="157"/>
      <c r="F59" s="157"/>
      <c r="G59" s="157"/>
      <c r="H59" s="157"/>
      <c r="I59" s="157"/>
      <c r="J59" s="126" t="s">
        <v>36</v>
      </c>
      <c r="K59" s="158" t="s">
        <v>37</v>
      </c>
      <c r="L59" s="158"/>
      <c r="M59" s="158"/>
      <c r="N59" s="158" t="s">
        <v>38</v>
      </c>
      <c r="O59" s="158"/>
      <c r="P59" s="158"/>
      <c r="Q59" s="158" t="s">
        <v>39</v>
      </c>
      <c r="R59" s="158"/>
      <c r="S59" s="158"/>
      <c r="T59" s="158" t="s">
        <v>40</v>
      </c>
    </row>
    <row r="60" spans="1:23" ht="27.6" customHeight="1" x14ac:dyDescent="0.2">
      <c r="A60" s="157"/>
      <c r="B60" s="157"/>
      <c r="C60" s="157"/>
      <c r="D60" s="157"/>
      <c r="E60" s="157"/>
      <c r="F60" s="157"/>
      <c r="G60" s="157"/>
      <c r="H60" s="157"/>
      <c r="I60" s="157"/>
      <c r="J60" s="126"/>
      <c r="K60" s="3" t="s">
        <v>41</v>
      </c>
      <c r="L60" s="3" t="s">
        <v>42</v>
      </c>
      <c r="M60" s="3" t="s">
        <v>43</v>
      </c>
      <c r="N60" s="3" t="s">
        <v>44</v>
      </c>
      <c r="O60" s="3" t="s">
        <v>24</v>
      </c>
      <c r="P60" s="3" t="s">
        <v>45</v>
      </c>
      <c r="Q60" s="3" t="s">
        <v>46</v>
      </c>
      <c r="R60" s="3" t="s">
        <v>41</v>
      </c>
      <c r="S60" s="3" t="s">
        <v>47</v>
      </c>
      <c r="T60" s="158"/>
    </row>
    <row r="61" spans="1:23" ht="27.95" customHeight="1" x14ac:dyDescent="0.2">
      <c r="A61" s="70" t="s">
        <v>132</v>
      </c>
      <c r="B61" s="161" t="s">
        <v>131</v>
      </c>
      <c r="C61" s="161"/>
      <c r="D61" s="161"/>
      <c r="E61" s="161"/>
      <c r="F61" s="161"/>
      <c r="G61" s="161"/>
      <c r="H61" s="161"/>
      <c r="I61" s="161"/>
      <c r="J61" s="32">
        <v>6</v>
      </c>
      <c r="K61" s="30">
        <v>2</v>
      </c>
      <c r="L61" s="30">
        <v>2</v>
      </c>
      <c r="M61" s="18">
        <v>0</v>
      </c>
      <c r="N61" s="19">
        <f t="shared" ref="N61:N66" si="10">K61+L61+M61</f>
        <v>4</v>
      </c>
      <c r="O61" s="20">
        <f t="shared" ref="O61:O66" si="11">P61-N61</f>
        <v>7</v>
      </c>
      <c r="P61" s="20">
        <f t="shared" ref="P61:P66" si="12">ROUND(PRODUCT(J61,25)/14,0)</f>
        <v>11</v>
      </c>
      <c r="Q61" s="21" t="s">
        <v>46</v>
      </c>
      <c r="R61" s="18"/>
      <c r="S61" s="10"/>
      <c r="T61" s="18" t="s">
        <v>72</v>
      </c>
    </row>
    <row r="62" spans="1:23" ht="20.25" customHeight="1" x14ac:dyDescent="0.2">
      <c r="A62" s="17" t="s">
        <v>135</v>
      </c>
      <c r="B62" s="161" t="s">
        <v>136</v>
      </c>
      <c r="C62" s="161"/>
      <c r="D62" s="161"/>
      <c r="E62" s="161"/>
      <c r="F62" s="161"/>
      <c r="G62" s="161"/>
      <c r="H62" s="161"/>
      <c r="I62" s="161"/>
      <c r="J62" s="30">
        <v>3</v>
      </c>
      <c r="K62" s="30">
        <v>1</v>
      </c>
      <c r="L62" s="30">
        <v>1</v>
      </c>
      <c r="M62" s="18">
        <v>0</v>
      </c>
      <c r="N62" s="19">
        <f t="shared" si="10"/>
        <v>2</v>
      </c>
      <c r="O62" s="20">
        <f t="shared" si="11"/>
        <v>3</v>
      </c>
      <c r="P62" s="20">
        <f t="shared" si="12"/>
        <v>5</v>
      </c>
      <c r="Q62" s="21" t="s">
        <v>46</v>
      </c>
      <c r="R62" s="18"/>
      <c r="S62" s="10"/>
      <c r="T62" s="18" t="s">
        <v>72</v>
      </c>
    </row>
    <row r="63" spans="1:23" ht="31.5" customHeight="1" x14ac:dyDescent="0.2">
      <c r="A63" s="70" t="s">
        <v>137</v>
      </c>
      <c r="B63" s="170" t="s">
        <v>138</v>
      </c>
      <c r="C63" s="170"/>
      <c r="D63" s="170"/>
      <c r="E63" s="170"/>
      <c r="F63" s="170"/>
      <c r="G63" s="170"/>
      <c r="H63" s="170"/>
      <c r="I63" s="170"/>
      <c r="J63" s="30">
        <v>3</v>
      </c>
      <c r="K63" s="30">
        <v>1</v>
      </c>
      <c r="L63" s="30">
        <v>1</v>
      </c>
      <c r="M63" s="18">
        <v>0</v>
      </c>
      <c r="N63" s="19">
        <f t="shared" si="10"/>
        <v>2</v>
      </c>
      <c r="O63" s="20">
        <f t="shared" si="11"/>
        <v>3</v>
      </c>
      <c r="P63" s="20">
        <f t="shared" si="12"/>
        <v>5</v>
      </c>
      <c r="Q63" s="21"/>
      <c r="R63" s="18" t="s">
        <v>41</v>
      </c>
      <c r="S63" s="10"/>
      <c r="T63" s="18" t="s">
        <v>72</v>
      </c>
    </row>
    <row r="64" spans="1:23" ht="17.25" customHeight="1" x14ac:dyDescent="0.2">
      <c r="A64" s="70" t="s">
        <v>140</v>
      </c>
      <c r="B64" s="168" t="s">
        <v>139</v>
      </c>
      <c r="C64" s="168"/>
      <c r="D64" s="168"/>
      <c r="E64" s="168"/>
      <c r="F64" s="168"/>
      <c r="G64" s="168"/>
      <c r="H64" s="168"/>
      <c r="I64" s="168"/>
      <c r="J64" s="30">
        <v>3</v>
      </c>
      <c r="K64" s="30">
        <v>1</v>
      </c>
      <c r="L64" s="30">
        <v>0</v>
      </c>
      <c r="M64" s="18">
        <v>1</v>
      </c>
      <c r="N64" s="19">
        <f t="shared" si="10"/>
        <v>2</v>
      </c>
      <c r="O64" s="20">
        <f t="shared" si="11"/>
        <v>3</v>
      </c>
      <c r="P64" s="20">
        <f t="shared" si="12"/>
        <v>5</v>
      </c>
      <c r="Q64" s="21" t="s">
        <v>46</v>
      </c>
      <c r="R64" s="18"/>
      <c r="S64" s="10"/>
      <c r="T64" s="18" t="s">
        <v>72</v>
      </c>
    </row>
    <row r="65" spans="1:24" ht="30.95" customHeight="1" x14ac:dyDescent="0.2">
      <c r="A65" s="86" t="s">
        <v>142</v>
      </c>
      <c r="B65" s="167" t="s">
        <v>141</v>
      </c>
      <c r="C65" s="167"/>
      <c r="D65" s="167"/>
      <c r="E65" s="167"/>
      <c r="F65" s="167"/>
      <c r="G65" s="167"/>
      <c r="H65" s="167"/>
      <c r="I65" s="167"/>
      <c r="J65" s="22">
        <v>10</v>
      </c>
      <c r="K65" s="22">
        <v>0</v>
      </c>
      <c r="L65" s="22">
        <v>0</v>
      </c>
      <c r="M65" s="22">
        <v>8</v>
      </c>
      <c r="N65" s="23">
        <f t="shared" si="10"/>
        <v>8</v>
      </c>
      <c r="O65" s="23">
        <f t="shared" si="11"/>
        <v>10</v>
      </c>
      <c r="P65" s="23">
        <f t="shared" si="12"/>
        <v>18</v>
      </c>
      <c r="Q65" s="22"/>
      <c r="R65" s="22" t="s">
        <v>41</v>
      </c>
      <c r="S65" s="22"/>
      <c r="T65" s="89" t="s">
        <v>73</v>
      </c>
    </row>
    <row r="66" spans="1:24" ht="15.75" customHeight="1" x14ac:dyDescent="0.2">
      <c r="A66" s="70" t="s">
        <v>144</v>
      </c>
      <c r="B66" s="161" t="s">
        <v>143</v>
      </c>
      <c r="C66" s="161"/>
      <c r="D66" s="161"/>
      <c r="E66" s="161"/>
      <c r="F66" s="161"/>
      <c r="G66" s="161"/>
      <c r="H66" s="161"/>
      <c r="I66" s="161"/>
      <c r="J66" s="22">
        <v>5</v>
      </c>
      <c r="K66" s="22">
        <v>1</v>
      </c>
      <c r="L66" s="22">
        <v>0</v>
      </c>
      <c r="M66" s="22">
        <v>2</v>
      </c>
      <c r="N66" s="23">
        <f t="shared" si="10"/>
        <v>3</v>
      </c>
      <c r="O66" s="23">
        <f t="shared" si="11"/>
        <v>6</v>
      </c>
      <c r="P66" s="23">
        <f t="shared" si="12"/>
        <v>9</v>
      </c>
      <c r="Q66" s="22" t="s">
        <v>46</v>
      </c>
      <c r="R66" s="22"/>
      <c r="S66" s="22"/>
      <c r="T66" s="18" t="s">
        <v>72</v>
      </c>
    </row>
    <row r="67" spans="1:24" x14ac:dyDescent="0.2">
      <c r="A67" s="25" t="s">
        <v>48</v>
      </c>
      <c r="B67" s="164"/>
      <c r="C67" s="164"/>
      <c r="D67" s="164"/>
      <c r="E67" s="164"/>
      <c r="F67" s="164"/>
      <c r="G67" s="164"/>
      <c r="H67" s="164"/>
      <c r="I67" s="164"/>
      <c r="J67" s="25">
        <f t="shared" ref="J67:P67" si="13">SUM(J61:J66)</f>
        <v>30</v>
      </c>
      <c r="K67" s="25">
        <f t="shared" si="13"/>
        <v>6</v>
      </c>
      <c r="L67" s="25">
        <f t="shared" si="13"/>
        <v>4</v>
      </c>
      <c r="M67" s="25">
        <f t="shared" si="13"/>
        <v>11</v>
      </c>
      <c r="N67" s="25">
        <f t="shared" si="13"/>
        <v>21</v>
      </c>
      <c r="O67" s="25">
        <f t="shared" si="13"/>
        <v>32</v>
      </c>
      <c r="P67" s="25">
        <f t="shared" si="13"/>
        <v>53</v>
      </c>
      <c r="Q67" s="25">
        <f>COUNTIF(Q61:Q66,"E")</f>
        <v>4</v>
      </c>
      <c r="R67" s="25">
        <f>COUNTIF(R61:R66,"C")</f>
        <v>2</v>
      </c>
      <c r="S67" s="25">
        <f>COUNTIF(S61:S66,"VP")</f>
        <v>0</v>
      </c>
      <c r="T67" s="26">
        <f>COUNTA(T61:T66)</f>
        <v>6</v>
      </c>
      <c r="U67" s="165" t="str">
        <f>IF(Q67&gt;=SUM(R67:S67),"Corect","E trebuie să fie cel puțin egal cu C+VP")</f>
        <v>Corect</v>
      </c>
      <c r="V67" s="165"/>
      <c r="W67" s="165"/>
    </row>
    <row r="68" spans="1:24" ht="15.75" customHeight="1" x14ac:dyDescent="0.2"/>
    <row r="69" spans="1:24" ht="18.75" customHeight="1" x14ac:dyDescent="0.2">
      <c r="A69" s="157" t="s">
        <v>51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</row>
    <row r="70" spans="1:24" ht="24.75" customHeight="1" x14ac:dyDescent="0.2">
      <c r="A70" s="157" t="s">
        <v>34</v>
      </c>
      <c r="B70" s="157" t="s">
        <v>35</v>
      </c>
      <c r="C70" s="157"/>
      <c r="D70" s="157"/>
      <c r="E70" s="157"/>
      <c r="F70" s="157"/>
      <c r="G70" s="157"/>
      <c r="H70" s="157"/>
      <c r="I70" s="157"/>
      <c r="J70" s="126" t="s">
        <v>36</v>
      </c>
      <c r="K70" s="158" t="s">
        <v>37</v>
      </c>
      <c r="L70" s="158"/>
      <c r="M70" s="158"/>
      <c r="N70" s="158" t="s">
        <v>38</v>
      </c>
      <c r="O70" s="158"/>
      <c r="P70" s="158"/>
      <c r="Q70" s="158" t="s">
        <v>39</v>
      </c>
      <c r="R70" s="158"/>
      <c r="S70" s="158"/>
      <c r="T70" s="158" t="s">
        <v>40</v>
      </c>
    </row>
    <row r="71" spans="1:24" ht="30.6" customHeight="1" x14ac:dyDescent="0.2">
      <c r="A71" s="157"/>
      <c r="B71" s="157"/>
      <c r="C71" s="157"/>
      <c r="D71" s="157"/>
      <c r="E71" s="157"/>
      <c r="F71" s="157"/>
      <c r="G71" s="157"/>
      <c r="H71" s="157"/>
      <c r="I71" s="157"/>
      <c r="J71" s="126"/>
      <c r="K71" s="3" t="s">
        <v>41</v>
      </c>
      <c r="L71" s="3" t="s">
        <v>42</v>
      </c>
      <c r="M71" s="3" t="s">
        <v>43</v>
      </c>
      <c r="N71" s="3" t="s">
        <v>44</v>
      </c>
      <c r="O71" s="3" t="s">
        <v>24</v>
      </c>
      <c r="P71" s="3" t="s">
        <v>45</v>
      </c>
      <c r="Q71" s="3" t="s">
        <v>46</v>
      </c>
      <c r="R71" s="3" t="s">
        <v>41</v>
      </c>
      <c r="S71" s="3" t="s">
        <v>47</v>
      </c>
      <c r="T71" s="158"/>
    </row>
    <row r="72" spans="1:24" ht="45.95" customHeight="1" x14ac:dyDescent="0.2">
      <c r="A72" s="86" t="s">
        <v>146</v>
      </c>
      <c r="B72" s="171" t="s">
        <v>147</v>
      </c>
      <c r="C72" s="171"/>
      <c r="D72" s="171"/>
      <c r="E72" s="171"/>
      <c r="F72" s="171"/>
      <c r="G72" s="171"/>
      <c r="H72" s="171"/>
      <c r="I72" s="171"/>
      <c r="J72" s="30">
        <v>7</v>
      </c>
      <c r="K72" s="30">
        <v>2</v>
      </c>
      <c r="L72" s="30">
        <v>2</v>
      </c>
      <c r="M72" s="18">
        <v>0</v>
      </c>
      <c r="N72" s="19">
        <f>K72+L72+M72</f>
        <v>4</v>
      </c>
      <c r="O72" s="20">
        <f>P72-N72</f>
        <v>11</v>
      </c>
      <c r="P72" s="20">
        <f>ROUND(PRODUCT(J72,25)/12,0)</f>
        <v>15</v>
      </c>
      <c r="Q72" s="21" t="s">
        <v>46</v>
      </c>
      <c r="R72" s="18"/>
      <c r="S72" s="10"/>
      <c r="T72" s="89" t="s">
        <v>73</v>
      </c>
    </row>
    <row r="73" spans="1:24" ht="30.6" customHeight="1" x14ac:dyDescent="0.2">
      <c r="A73" s="86" t="s">
        <v>149</v>
      </c>
      <c r="B73" s="167" t="s">
        <v>148</v>
      </c>
      <c r="C73" s="167"/>
      <c r="D73" s="167"/>
      <c r="E73" s="167"/>
      <c r="F73" s="167"/>
      <c r="G73" s="167"/>
      <c r="H73" s="167"/>
      <c r="I73" s="167"/>
      <c r="J73" s="30">
        <v>10</v>
      </c>
      <c r="K73" s="30">
        <v>0</v>
      </c>
      <c r="L73" s="30">
        <v>0</v>
      </c>
      <c r="M73" s="18">
        <v>8</v>
      </c>
      <c r="N73" s="19">
        <f>K73+L73+M73</f>
        <v>8</v>
      </c>
      <c r="O73" s="20">
        <f>P73-N73</f>
        <v>13</v>
      </c>
      <c r="P73" s="20">
        <f>ROUND(PRODUCT(J73,25)/12,0)</f>
        <v>21</v>
      </c>
      <c r="Q73" s="21"/>
      <c r="R73" s="18" t="s">
        <v>41</v>
      </c>
      <c r="S73" s="10"/>
      <c r="T73" s="89" t="s">
        <v>73</v>
      </c>
    </row>
    <row r="74" spans="1:24" ht="27" customHeight="1" x14ac:dyDescent="0.2">
      <c r="A74" s="86" t="s">
        <v>151</v>
      </c>
      <c r="B74" s="172" t="s">
        <v>150</v>
      </c>
      <c r="C74" s="172"/>
      <c r="D74" s="172"/>
      <c r="E74" s="172"/>
      <c r="F74" s="172"/>
      <c r="G74" s="172"/>
      <c r="H74" s="172"/>
      <c r="I74" s="172"/>
      <c r="J74" s="30">
        <v>8</v>
      </c>
      <c r="K74" s="30">
        <v>0</v>
      </c>
      <c r="L74" s="30">
        <v>0</v>
      </c>
      <c r="M74" s="18">
        <v>5</v>
      </c>
      <c r="N74" s="19">
        <f>K74+L74+M74</f>
        <v>5</v>
      </c>
      <c r="O74" s="20">
        <f>P74-N74</f>
        <v>12</v>
      </c>
      <c r="P74" s="20">
        <f>ROUND(PRODUCT(J74,25)/12,0)</f>
        <v>17</v>
      </c>
      <c r="Q74" s="21"/>
      <c r="R74" s="18" t="s">
        <v>41</v>
      </c>
      <c r="S74" s="10"/>
      <c r="T74" s="89" t="s">
        <v>73</v>
      </c>
    </row>
    <row r="75" spans="1:24" ht="30.6" customHeight="1" x14ac:dyDescent="0.2">
      <c r="A75" s="87" t="s">
        <v>153</v>
      </c>
      <c r="B75" s="173" t="s">
        <v>152</v>
      </c>
      <c r="C75" s="173"/>
      <c r="D75" s="173"/>
      <c r="E75" s="173"/>
      <c r="F75" s="173"/>
      <c r="G75" s="173"/>
      <c r="H75" s="173"/>
      <c r="I75" s="173"/>
      <c r="J75" s="30">
        <v>5</v>
      </c>
      <c r="K75" s="30">
        <v>2</v>
      </c>
      <c r="L75" s="30">
        <v>0</v>
      </c>
      <c r="M75" s="18">
        <v>0</v>
      </c>
      <c r="N75" s="19">
        <f>K75+L75+M75</f>
        <v>2</v>
      </c>
      <c r="O75" s="20">
        <f>P75-N75</f>
        <v>8</v>
      </c>
      <c r="P75" s="20">
        <f>ROUND(PRODUCT(J75,25)/12,0)</f>
        <v>10</v>
      </c>
      <c r="Q75" s="21"/>
      <c r="R75" s="18" t="s">
        <v>41</v>
      </c>
      <c r="S75" s="10"/>
      <c r="T75" s="90" t="s">
        <v>74</v>
      </c>
    </row>
    <row r="76" spans="1:24" x14ac:dyDescent="0.2">
      <c r="A76" s="25" t="s">
        <v>48</v>
      </c>
      <c r="B76" s="164"/>
      <c r="C76" s="164"/>
      <c r="D76" s="164"/>
      <c r="E76" s="164"/>
      <c r="F76" s="164"/>
      <c r="G76" s="164"/>
      <c r="H76" s="164"/>
      <c r="I76" s="164"/>
      <c r="J76" s="25">
        <f t="shared" ref="J76:P76" si="14">SUM(J72:J75)</f>
        <v>30</v>
      </c>
      <c r="K76" s="25">
        <f t="shared" si="14"/>
        <v>4</v>
      </c>
      <c r="L76" s="25">
        <f t="shared" si="14"/>
        <v>2</v>
      </c>
      <c r="M76" s="25">
        <f t="shared" si="14"/>
        <v>13</v>
      </c>
      <c r="N76" s="25">
        <f t="shared" si="14"/>
        <v>19</v>
      </c>
      <c r="O76" s="25">
        <f t="shared" si="14"/>
        <v>44</v>
      </c>
      <c r="P76" s="25">
        <f t="shared" si="14"/>
        <v>63</v>
      </c>
      <c r="Q76" s="25">
        <f>COUNTIF(Q72:Q75,"E")</f>
        <v>1</v>
      </c>
      <c r="R76" s="25">
        <f>COUNTIF(R72:R75,"C")</f>
        <v>3</v>
      </c>
      <c r="S76" s="25">
        <f>COUNTIF(S72:S75,"VP")</f>
        <v>0</v>
      </c>
      <c r="T76" s="26">
        <f>COUNTA(T72:T75)</f>
        <v>4</v>
      </c>
      <c r="U76" s="165" t="str">
        <f>IF(Q76&gt;=SUM(R76:S76),"Corect","E trebuie să fie cel puțin egal cu C+VP")</f>
        <v>E trebuie să fie cel puțin egal cu C+VP</v>
      </c>
      <c r="V76" s="165"/>
      <c r="W76" s="165"/>
      <c r="X76" s="1" t="s">
        <v>90</v>
      </c>
    </row>
    <row r="79" spans="1:24" ht="19.5" customHeight="1" x14ac:dyDescent="0.2">
      <c r="A79" s="174" t="s">
        <v>52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</row>
    <row r="80" spans="1:24" ht="27.75" customHeight="1" x14ac:dyDescent="0.2">
      <c r="A80" s="157" t="s">
        <v>34</v>
      </c>
      <c r="B80" s="157" t="s">
        <v>35</v>
      </c>
      <c r="C80" s="157"/>
      <c r="D80" s="157"/>
      <c r="E80" s="157"/>
      <c r="F80" s="157"/>
      <c r="G80" s="157"/>
      <c r="H80" s="157"/>
      <c r="I80" s="157"/>
      <c r="J80" s="126" t="s">
        <v>36</v>
      </c>
      <c r="K80" s="126" t="s">
        <v>37</v>
      </c>
      <c r="L80" s="126"/>
      <c r="M80" s="126"/>
      <c r="N80" s="126" t="s">
        <v>38</v>
      </c>
      <c r="O80" s="126"/>
      <c r="P80" s="126"/>
      <c r="Q80" s="126" t="s">
        <v>39</v>
      </c>
      <c r="R80" s="126"/>
      <c r="S80" s="126"/>
      <c r="T80" s="126" t="s">
        <v>40</v>
      </c>
    </row>
    <row r="81" spans="1:20" ht="25.5" customHeight="1" x14ac:dyDescent="0.2">
      <c r="A81" s="157"/>
      <c r="B81" s="157"/>
      <c r="C81" s="157"/>
      <c r="D81" s="157"/>
      <c r="E81" s="157"/>
      <c r="F81" s="157"/>
      <c r="G81" s="157"/>
      <c r="H81" s="157"/>
      <c r="I81" s="157"/>
      <c r="J81" s="126"/>
      <c r="K81" s="3" t="s">
        <v>41</v>
      </c>
      <c r="L81" s="3" t="s">
        <v>42</v>
      </c>
      <c r="M81" s="3" t="s">
        <v>43</v>
      </c>
      <c r="N81" s="3" t="s">
        <v>44</v>
      </c>
      <c r="O81" s="3" t="s">
        <v>24</v>
      </c>
      <c r="P81" s="3" t="s">
        <v>45</v>
      </c>
      <c r="Q81" s="3" t="s">
        <v>46</v>
      </c>
      <c r="R81" s="3" t="s">
        <v>41</v>
      </c>
      <c r="S81" s="3" t="s">
        <v>47</v>
      </c>
      <c r="T81" s="126"/>
    </row>
    <row r="82" spans="1:20" x14ac:dyDescent="0.2">
      <c r="A82" s="181" t="s">
        <v>126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</row>
    <row r="83" spans="1:20" ht="20.25" customHeight="1" x14ac:dyDescent="0.2">
      <c r="A83" s="98" t="s">
        <v>127</v>
      </c>
      <c r="B83" s="182" t="s">
        <v>128</v>
      </c>
      <c r="C83" s="183"/>
      <c r="D83" s="183"/>
      <c r="E83" s="183"/>
      <c r="F83" s="183"/>
      <c r="G83" s="183"/>
      <c r="H83" s="183"/>
      <c r="I83" s="184"/>
      <c r="J83" s="33">
        <v>3</v>
      </c>
      <c r="K83" s="33">
        <v>1</v>
      </c>
      <c r="L83" s="33">
        <v>1</v>
      </c>
      <c r="M83" s="22">
        <v>0</v>
      </c>
      <c r="N83" s="34">
        <f>K83+L83+M83</f>
        <v>2</v>
      </c>
      <c r="O83" s="34">
        <f>P83-N83</f>
        <v>3</v>
      </c>
      <c r="P83" s="34">
        <f>ROUND(PRODUCT(J83,25)/14,0)</f>
        <v>5</v>
      </c>
      <c r="Q83" s="22"/>
      <c r="R83" s="22" t="s">
        <v>41</v>
      </c>
      <c r="S83" s="22"/>
      <c r="T83" s="10" t="s">
        <v>72</v>
      </c>
    </row>
    <row r="84" spans="1:20" ht="20.25" customHeight="1" x14ac:dyDescent="0.2">
      <c r="A84" s="98" t="s">
        <v>157</v>
      </c>
      <c r="B84" s="182" t="s">
        <v>161</v>
      </c>
      <c r="C84" s="183"/>
      <c r="D84" s="183"/>
      <c r="E84" s="183"/>
      <c r="F84" s="183"/>
      <c r="G84" s="183"/>
      <c r="H84" s="183"/>
      <c r="I84" s="184"/>
      <c r="J84" s="33">
        <v>3</v>
      </c>
      <c r="K84" s="33">
        <v>1</v>
      </c>
      <c r="L84" s="33">
        <v>1</v>
      </c>
      <c r="M84" s="22">
        <v>0</v>
      </c>
      <c r="N84" s="34">
        <f>K84+L84+M84</f>
        <v>2</v>
      </c>
      <c r="O84" s="34">
        <f>P84-N84</f>
        <v>3</v>
      </c>
      <c r="P84" s="34">
        <f>ROUND(PRODUCT(J84,25)/14,0)</f>
        <v>5</v>
      </c>
      <c r="Q84" s="22"/>
      <c r="R84" s="22" t="s">
        <v>41</v>
      </c>
      <c r="S84" s="22"/>
      <c r="T84" s="10" t="s">
        <v>72</v>
      </c>
    </row>
    <row r="85" spans="1:20" ht="30.6" customHeight="1" x14ac:dyDescent="0.2">
      <c r="A85" s="98" t="s">
        <v>158</v>
      </c>
      <c r="B85" s="182" t="s">
        <v>168</v>
      </c>
      <c r="C85" s="183"/>
      <c r="D85" s="183"/>
      <c r="E85" s="183"/>
      <c r="F85" s="183"/>
      <c r="G85" s="183"/>
      <c r="H85" s="183"/>
      <c r="I85" s="184"/>
      <c r="J85" s="33">
        <v>3</v>
      </c>
      <c r="K85" s="33">
        <v>1</v>
      </c>
      <c r="L85" s="33">
        <v>1</v>
      </c>
      <c r="M85" s="22">
        <v>0</v>
      </c>
      <c r="N85" s="34">
        <f t="shared" ref="N85:N89" si="15">K85+L85+M85</f>
        <v>2</v>
      </c>
      <c r="O85" s="34">
        <f t="shared" ref="O85:O89" si="16">P85-N85</f>
        <v>3</v>
      </c>
      <c r="P85" s="34">
        <f t="shared" ref="P85:P89" si="17">ROUND(PRODUCT(J85,25)/14,0)</f>
        <v>5</v>
      </c>
      <c r="Q85" s="22"/>
      <c r="R85" s="22" t="s">
        <v>41</v>
      </c>
      <c r="S85" s="22"/>
      <c r="T85" s="10" t="s">
        <v>72</v>
      </c>
    </row>
    <row r="86" spans="1:20" ht="20.25" customHeight="1" x14ac:dyDescent="0.2">
      <c r="A86" s="98" t="s">
        <v>159</v>
      </c>
      <c r="B86" s="182" t="s">
        <v>162</v>
      </c>
      <c r="C86" s="183"/>
      <c r="D86" s="183"/>
      <c r="E86" s="183"/>
      <c r="F86" s="183"/>
      <c r="G86" s="183"/>
      <c r="H86" s="183"/>
      <c r="I86" s="184"/>
      <c r="J86" s="33">
        <v>3</v>
      </c>
      <c r="K86" s="33">
        <v>1</v>
      </c>
      <c r="L86" s="33">
        <v>1</v>
      </c>
      <c r="M86" s="22">
        <v>0</v>
      </c>
      <c r="N86" s="34">
        <f t="shared" si="15"/>
        <v>2</v>
      </c>
      <c r="O86" s="34">
        <f t="shared" si="16"/>
        <v>3</v>
      </c>
      <c r="P86" s="34">
        <f t="shared" si="17"/>
        <v>5</v>
      </c>
      <c r="Q86" s="22"/>
      <c r="R86" s="22" t="s">
        <v>41</v>
      </c>
      <c r="S86" s="22"/>
      <c r="T86" s="10" t="s">
        <v>72</v>
      </c>
    </row>
    <row r="87" spans="1:20" ht="32.450000000000003" customHeight="1" x14ac:dyDescent="0.2">
      <c r="A87" s="98" t="s">
        <v>160</v>
      </c>
      <c r="B87" s="182" t="s">
        <v>165</v>
      </c>
      <c r="C87" s="183"/>
      <c r="D87" s="183"/>
      <c r="E87" s="183"/>
      <c r="F87" s="183"/>
      <c r="G87" s="183"/>
      <c r="H87" s="183"/>
      <c r="I87" s="184"/>
      <c r="J87" s="33">
        <v>3</v>
      </c>
      <c r="K87" s="33">
        <v>1</v>
      </c>
      <c r="L87" s="33">
        <v>1</v>
      </c>
      <c r="M87" s="22">
        <v>0</v>
      </c>
      <c r="N87" s="34">
        <f t="shared" si="15"/>
        <v>2</v>
      </c>
      <c r="O87" s="34">
        <f t="shared" si="16"/>
        <v>3</v>
      </c>
      <c r="P87" s="34">
        <f t="shared" si="17"/>
        <v>5</v>
      </c>
      <c r="Q87" s="22"/>
      <c r="R87" s="22" t="s">
        <v>41</v>
      </c>
      <c r="S87" s="22"/>
      <c r="T87" s="10" t="s">
        <v>72</v>
      </c>
    </row>
    <row r="88" spans="1:20" ht="20.25" customHeight="1" x14ac:dyDescent="0.2">
      <c r="A88" s="98" t="s">
        <v>163</v>
      </c>
      <c r="B88" s="182" t="s">
        <v>166</v>
      </c>
      <c r="C88" s="183"/>
      <c r="D88" s="183"/>
      <c r="E88" s="183"/>
      <c r="F88" s="183"/>
      <c r="G88" s="183"/>
      <c r="H88" s="183"/>
      <c r="I88" s="184"/>
      <c r="J88" s="33">
        <v>3</v>
      </c>
      <c r="K88" s="33">
        <v>1</v>
      </c>
      <c r="L88" s="33">
        <v>1</v>
      </c>
      <c r="M88" s="22">
        <v>0</v>
      </c>
      <c r="N88" s="34">
        <f t="shared" si="15"/>
        <v>2</v>
      </c>
      <c r="O88" s="34">
        <f t="shared" si="16"/>
        <v>3</v>
      </c>
      <c r="P88" s="34">
        <f t="shared" si="17"/>
        <v>5</v>
      </c>
      <c r="Q88" s="22"/>
      <c r="R88" s="22" t="s">
        <v>41</v>
      </c>
      <c r="S88" s="22"/>
      <c r="T88" s="10" t="s">
        <v>72</v>
      </c>
    </row>
    <row r="89" spans="1:20" ht="33" customHeight="1" x14ac:dyDescent="0.2">
      <c r="A89" s="98" t="s">
        <v>164</v>
      </c>
      <c r="B89" s="196" t="s">
        <v>167</v>
      </c>
      <c r="C89" s="197"/>
      <c r="D89" s="197"/>
      <c r="E89" s="197"/>
      <c r="F89" s="197"/>
      <c r="G89" s="197"/>
      <c r="H89" s="197"/>
      <c r="I89" s="198"/>
      <c r="J89" s="33">
        <v>3</v>
      </c>
      <c r="K89" s="33">
        <v>1</v>
      </c>
      <c r="L89" s="33">
        <v>1</v>
      </c>
      <c r="M89" s="22">
        <v>0</v>
      </c>
      <c r="N89" s="34">
        <f t="shared" si="15"/>
        <v>2</v>
      </c>
      <c r="O89" s="34">
        <f t="shared" si="16"/>
        <v>3</v>
      </c>
      <c r="P89" s="34">
        <f t="shared" si="17"/>
        <v>5</v>
      </c>
      <c r="Q89" s="22"/>
      <c r="R89" s="22" t="s">
        <v>41</v>
      </c>
      <c r="S89" s="22"/>
      <c r="T89" s="10" t="s">
        <v>72</v>
      </c>
    </row>
    <row r="90" spans="1:20" ht="44.1" customHeight="1" x14ac:dyDescent="0.2">
      <c r="A90" s="98" t="s">
        <v>129</v>
      </c>
      <c r="B90" s="182" t="s">
        <v>130</v>
      </c>
      <c r="C90" s="183"/>
      <c r="D90" s="183"/>
      <c r="E90" s="183"/>
      <c r="F90" s="183"/>
      <c r="G90" s="183"/>
      <c r="H90" s="183"/>
      <c r="I90" s="184"/>
      <c r="J90" s="33">
        <v>3</v>
      </c>
      <c r="K90" s="33">
        <v>1</v>
      </c>
      <c r="L90" s="33">
        <v>1</v>
      </c>
      <c r="M90" s="22">
        <v>0</v>
      </c>
      <c r="N90" s="34">
        <f>K90+L90+M90</f>
        <v>2</v>
      </c>
      <c r="O90" s="34">
        <f>P90-N90</f>
        <v>3</v>
      </c>
      <c r="P90" s="34">
        <f>ROUND(PRODUCT(J90,25)/14,0)</f>
        <v>5</v>
      </c>
      <c r="Q90" s="22"/>
      <c r="R90" s="22" t="s">
        <v>41</v>
      </c>
      <c r="S90" s="22"/>
      <c r="T90" s="10" t="s">
        <v>72</v>
      </c>
    </row>
    <row r="91" spans="1:20" ht="18.75" customHeight="1" x14ac:dyDescent="0.2">
      <c r="A91" s="181" t="s">
        <v>154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</row>
    <row r="92" spans="1:20" ht="14.45" customHeight="1" x14ac:dyDescent="0.2">
      <c r="A92" s="88" t="s">
        <v>101</v>
      </c>
      <c r="B92" s="185" t="s">
        <v>91</v>
      </c>
      <c r="C92" s="185"/>
      <c r="D92" s="185"/>
      <c r="E92" s="185"/>
      <c r="F92" s="185"/>
      <c r="G92" s="185"/>
      <c r="H92" s="185"/>
      <c r="I92" s="185"/>
      <c r="J92" s="22">
        <v>5</v>
      </c>
      <c r="K92" s="22">
        <v>2</v>
      </c>
      <c r="L92" s="22">
        <v>0</v>
      </c>
      <c r="M92" s="22">
        <v>0</v>
      </c>
      <c r="N92" s="23">
        <f>K92+L92+M92</f>
        <v>2</v>
      </c>
      <c r="O92" s="23">
        <f>P92-N92</f>
        <v>7</v>
      </c>
      <c r="P92" s="23">
        <f>ROUND(PRODUCT(J92,25)/14,0)</f>
        <v>9</v>
      </c>
      <c r="Q92" s="22"/>
      <c r="R92" s="22" t="s">
        <v>41</v>
      </c>
      <c r="S92" s="22"/>
      <c r="T92" s="91" t="s">
        <v>74</v>
      </c>
    </row>
    <row r="93" spans="1:20" ht="29.45" customHeight="1" x14ac:dyDescent="0.2">
      <c r="A93" s="92" t="s">
        <v>92</v>
      </c>
      <c r="B93" s="199" t="s">
        <v>93</v>
      </c>
      <c r="C93" s="200"/>
      <c r="D93" s="200"/>
      <c r="E93" s="200"/>
      <c r="F93" s="200"/>
      <c r="G93" s="200"/>
      <c r="H93" s="200"/>
      <c r="I93" s="201"/>
      <c r="J93" s="22">
        <v>5</v>
      </c>
      <c r="K93" s="22">
        <v>2</v>
      </c>
      <c r="L93" s="22">
        <v>0</v>
      </c>
      <c r="M93" s="22">
        <v>0</v>
      </c>
      <c r="N93" s="23">
        <f>K93+L93+M93</f>
        <v>2</v>
      </c>
      <c r="O93" s="23">
        <f>P93-N93</f>
        <v>7</v>
      </c>
      <c r="P93" s="23">
        <f>ROUND(PRODUCT(J93,25)/14,0)</f>
        <v>9</v>
      </c>
      <c r="Q93" s="22"/>
      <c r="R93" s="22" t="s">
        <v>41</v>
      </c>
      <c r="S93" s="22"/>
      <c r="T93" s="91" t="s">
        <v>74</v>
      </c>
    </row>
    <row r="94" spans="1:20" hidden="1" x14ac:dyDescent="0.2">
      <c r="A94" s="178" t="s">
        <v>53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80"/>
    </row>
    <row r="95" spans="1:20" hidden="1" x14ac:dyDescent="0.2">
      <c r="A95" s="24"/>
      <c r="B95" s="175"/>
      <c r="C95" s="176"/>
      <c r="D95" s="176"/>
      <c r="E95" s="176"/>
      <c r="F95" s="176"/>
      <c r="G95" s="176"/>
      <c r="H95" s="176"/>
      <c r="I95" s="177"/>
      <c r="J95" s="22"/>
      <c r="K95" s="22"/>
      <c r="L95" s="22"/>
      <c r="M95" s="22"/>
      <c r="N95" s="23"/>
      <c r="O95" s="23"/>
      <c r="P95" s="23"/>
      <c r="Q95" s="22"/>
      <c r="R95" s="22"/>
      <c r="S95" s="22"/>
      <c r="T95" s="22"/>
    </row>
    <row r="96" spans="1:20" hidden="1" x14ac:dyDescent="0.2">
      <c r="A96" s="24"/>
      <c r="B96" s="210"/>
      <c r="C96" s="211"/>
      <c r="D96" s="211"/>
      <c r="E96" s="211"/>
      <c r="F96" s="211"/>
      <c r="G96" s="211"/>
      <c r="H96" s="211"/>
      <c r="I96" s="212"/>
      <c r="J96" s="22"/>
      <c r="K96" s="22"/>
      <c r="L96" s="22"/>
      <c r="M96" s="22"/>
      <c r="N96" s="23"/>
      <c r="O96" s="23"/>
      <c r="P96" s="23"/>
      <c r="Q96" s="22"/>
      <c r="R96" s="22"/>
      <c r="S96" s="22"/>
      <c r="T96" s="22"/>
    </row>
    <row r="97" spans="1:21" ht="12.95" hidden="1" customHeight="1" x14ac:dyDescent="0.2">
      <c r="A97" s="187" t="s">
        <v>54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9"/>
    </row>
    <row r="98" spans="1:21" hidden="1" x14ac:dyDescent="0.2">
      <c r="A98" s="35"/>
      <c r="B98" s="190"/>
      <c r="C98" s="191"/>
      <c r="D98" s="191"/>
      <c r="E98" s="191"/>
      <c r="F98" s="191"/>
      <c r="G98" s="191"/>
      <c r="H98" s="191"/>
      <c r="I98" s="192"/>
      <c r="J98" s="33"/>
      <c r="K98" s="33"/>
      <c r="L98" s="33"/>
      <c r="M98" s="22"/>
      <c r="N98" s="34"/>
      <c r="O98" s="34"/>
      <c r="P98" s="34"/>
      <c r="Q98" s="22"/>
      <c r="R98" s="22"/>
      <c r="S98" s="22"/>
      <c r="T98" s="10"/>
    </row>
    <row r="99" spans="1:21" hidden="1" x14ac:dyDescent="0.2">
      <c r="A99" s="35"/>
      <c r="B99" s="193"/>
      <c r="C99" s="194"/>
      <c r="D99" s="194"/>
      <c r="E99" s="194"/>
      <c r="F99" s="194"/>
      <c r="G99" s="194"/>
      <c r="H99" s="194"/>
      <c r="I99" s="195"/>
      <c r="J99" s="33"/>
      <c r="K99" s="33"/>
      <c r="L99" s="33"/>
      <c r="M99" s="22"/>
      <c r="N99" s="34"/>
      <c r="O99" s="34"/>
      <c r="P99" s="34"/>
      <c r="Q99" s="22"/>
      <c r="R99" s="22"/>
      <c r="S99" s="22"/>
      <c r="T99" s="10"/>
    </row>
    <row r="100" spans="1:21" hidden="1" x14ac:dyDescent="0.2">
      <c r="A100" s="36"/>
      <c r="B100" s="193"/>
      <c r="C100" s="194"/>
      <c r="D100" s="194"/>
      <c r="E100" s="194"/>
      <c r="F100" s="194"/>
      <c r="G100" s="194"/>
      <c r="H100" s="194"/>
      <c r="I100" s="195"/>
      <c r="J100" s="37"/>
      <c r="K100" s="33"/>
      <c r="L100" s="33"/>
      <c r="M100" s="22"/>
      <c r="N100" s="34"/>
      <c r="O100" s="34"/>
      <c r="P100" s="34"/>
      <c r="Q100" s="22"/>
      <c r="R100" s="22"/>
      <c r="S100" s="22"/>
      <c r="T100" s="10"/>
    </row>
    <row r="101" spans="1:21" ht="24.75" customHeight="1" x14ac:dyDescent="0.2">
      <c r="A101" s="206" t="s">
        <v>55</v>
      </c>
      <c r="B101" s="206"/>
      <c r="C101" s="206"/>
      <c r="D101" s="206"/>
      <c r="E101" s="206"/>
      <c r="F101" s="206"/>
      <c r="G101" s="206"/>
      <c r="H101" s="206"/>
      <c r="I101" s="206"/>
      <c r="J101" s="38">
        <f>SUM(J83,J93,J96,J98)</f>
        <v>8</v>
      </c>
      <c r="K101" s="38">
        <v>3</v>
      </c>
      <c r="L101" s="38">
        <v>1</v>
      </c>
      <c r="M101" s="38">
        <f>SUM(M83,M93,M96,M98)</f>
        <v>0</v>
      </c>
      <c r="N101" s="38">
        <f>SUM(N83,N93,N96,N98)</f>
        <v>4</v>
      </c>
      <c r="O101" s="38">
        <f>SUM(O83,O93,O96,O98)</f>
        <v>10</v>
      </c>
      <c r="P101" s="38">
        <f>SUM(P83,P93,P96,P98)</f>
        <v>14</v>
      </c>
      <c r="Q101" s="38">
        <f>COUNTIF(Q83,"E")+COUNTIF(Q93,"E")+COUNTIF(Q96,"E")+COUNTIF(Q98,"E")</f>
        <v>0</v>
      </c>
      <c r="R101" s="38">
        <f>COUNTIF(R83,"C")+COUNTIF(R93,"C")+COUNTIF(R96,"C")+COUNTIF(R98,"C")</f>
        <v>2</v>
      </c>
      <c r="S101" s="38">
        <f>COUNTIF(S83,"VP")+COUNTIF(S93,"VP")+COUNTIF(S96,"VP")+COUNTIF(S98,"VP")</f>
        <v>0</v>
      </c>
      <c r="T101" s="39">
        <v>2</v>
      </c>
      <c r="U101" s="16"/>
    </row>
    <row r="102" spans="1:21" ht="13.5" customHeight="1" x14ac:dyDescent="0.2">
      <c r="A102" s="206" t="s">
        <v>56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38">
        <v>3</v>
      </c>
      <c r="L102" s="38">
        <v>0</v>
      </c>
      <c r="M102" s="38">
        <f>SUM(M83)*14+M92*12</f>
        <v>0</v>
      </c>
      <c r="N102" s="38">
        <v>4</v>
      </c>
      <c r="O102" s="38">
        <v>10</v>
      </c>
      <c r="P102" s="38">
        <v>14</v>
      </c>
      <c r="Q102" s="207"/>
      <c r="R102" s="207"/>
      <c r="S102" s="207"/>
      <c r="T102" s="207"/>
    </row>
    <row r="103" spans="1:21" x14ac:dyDescent="0.2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8">
        <f>SUM(K102:M102)</f>
        <v>3</v>
      </c>
      <c r="L103" s="208"/>
      <c r="M103" s="208"/>
      <c r="N103" s="209">
        <f>SUM(N102:O102)</f>
        <v>14</v>
      </c>
      <c r="O103" s="209"/>
      <c r="P103" s="209"/>
      <c r="Q103" s="207"/>
      <c r="R103" s="207"/>
      <c r="S103" s="207"/>
      <c r="T103" s="207"/>
    </row>
    <row r="104" spans="1:21" x14ac:dyDescent="0.2">
      <c r="A104" s="101"/>
      <c r="J104" s="101"/>
      <c r="K104" s="102"/>
      <c r="L104" s="102"/>
      <c r="M104" s="102"/>
      <c r="N104" s="103"/>
      <c r="O104" s="103"/>
      <c r="P104" s="103"/>
      <c r="Q104" s="104"/>
      <c r="R104" s="104"/>
      <c r="S104" s="104"/>
      <c r="T104" s="104"/>
    </row>
    <row r="105" spans="1:2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40"/>
      <c r="L105" s="40"/>
      <c r="M105" s="40"/>
      <c r="N105" s="41"/>
      <c r="O105" s="41"/>
      <c r="P105" s="41"/>
      <c r="Q105" s="42"/>
      <c r="R105" s="42"/>
      <c r="S105" s="42"/>
      <c r="T105" s="42"/>
    </row>
    <row r="106" spans="1:21" x14ac:dyDescent="0.2">
      <c r="A106" s="126" t="s">
        <v>80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</row>
    <row r="107" spans="1:21" x14ac:dyDescent="0.2">
      <c r="A107" s="164" t="s">
        <v>34</v>
      </c>
      <c r="B107" s="164" t="s">
        <v>35</v>
      </c>
      <c r="C107" s="164"/>
      <c r="D107" s="164"/>
      <c r="E107" s="164"/>
      <c r="F107" s="164"/>
      <c r="G107" s="164"/>
      <c r="H107" s="164"/>
      <c r="I107" s="164"/>
      <c r="J107" s="236" t="s">
        <v>36</v>
      </c>
      <c r="K107" s="236" t="s">
        <v>37</v>
      </c>
      <c r="L107" s="236"/>
      <c r="M107" s="236"/>
      <c r="N107" s="236" t="s">
        <v>38</v>
      </c>
      <c r="O107" s="236"/>
      <c r="P107" s="236"/>
      <c r="Q107" s="236" t="s">
        <v>39</v>
      </c>
      <c r="R107" s="236"/>
      <c r="S107" s="236"/>
      <c r="T107" s="236" t="s">
        <v>40</v>
      </c>
    </row>
    <row r="108" spans="1:21" ht="41.1" customHeight="1" x14ac:dyDescent="0.2">
      <c r="A108" s="164"/>
      <c r="B108" s="164"/>
      <c r="C108" s="164"/>
      <c r="D108" s="164"/>
      <c r="E108" s="164"/>
      <c r="F108" s="164"/>
      <c r="G108" s="164"/>
      <c r="H108" s="164"/>
      <c r="I108" s="164"/>
      <c r="J108" s="236"/>
      <c r="K108" s="66" t="s">
        <v>41</v>
      </c>
      <c r="L108" s="66" t="s">
        <v>42</v>
      </c>
      <c r="M108" s="66" t="s">
        <v>43</v>
      </c>
      <c r="N108" s="66" t="s">
        <v>44</v>
      </c>
      <c r="O108" s="66" t="s">
        <v>24</v>
      </c>
      <c r="P108" s="66" t="s">
        <v>45</v>
      </c>
      <c r="Q108" s="66" t="s">
        <v>46</v>
      </c>
      <c r="R108" s="66" t="s">
        <v>41</v>
      </c>
      <c r="S108" s="66" t="s">
        <v>47</v>
      </c>
      <c r="T108" s="236"/>
    </row>
    <row r="109" spans="1:21" x14ac:dyDescent="0.2">
      <c r="A109" s="164" t="s">
        <v>81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</row>
    <row r="110" spans="1:21" ht="39.75" customHeight="1" x14ac:dyDescent="0.2">
      <c r="A110" s="92" t="s">
        <v>87</v>
      </c>
      <c r="B110" s="202" t="s">
        <v>95</v>
      </c>
      <c r="C110" s="203"/>
      <c r="D110" s="203"/>
      <c r="E110" s="203"/>
      <c r="F110" s="203"/>
      <c r="G110" s="203"/>
      <c r="H110" s="203"/>
      <c r="I110" s="204"/>
      <c r="J110" s="74">
        <v>5</v>
      </c>
      <c r="K110" s="74">
        <v>2</v>
      </c>
      <c r="L110" s="74">
        <v>1</v>
      </c>
      <c r="M110" s="74">
        <v>0</v>
      </c>
      <c r="N110" s="75">
        <f t="shared" ref="N110" si="18">K110+L110+M110</f>
        <v>3</v>
      </c>
      <c r="O110" s="72">
        <f t="shared" ref="O110" si="19">P110-N110</f>
        <v>6</v>
      </c>
      <c r="P110" s="72">
        <f t="shared" ref="P110" si="20">ROUND(PRODUCT(J110,25)/14,0)</f>
        <v>9</v>
      </c>
      <c r="Q110" s="76"/>
      <c r="R110" s="74" t="s">
        <v>41</v>
      </c>
      <c r="S110" s="77"/>
      <c r="T110" s="93" t="s">
        <v>74</v>
      </c>
    </row>
    <row r="111" spans="1:21" ht="15.95" customHeight="1" x14ac:dyDescent="0.2">
      <c r="A111" s="98" t="s">
        <v>169</v>
      </c>
      <c r="B111" s="196" t="s">
        <v>170</v>
      </c>
      <c r="C111" s="197"/>
      <c r="D111" s="197"/>
      <c r="E111" s="197"/>
      <c r="F111" s="197"/>
      <c r="G111" s="197"/>
      <c r="H111" s="197"/>
      <c r="I111" s="198"/>
      <c r="J111" s="74">
        <v>2</v>
      </c>
      <c r="K111" s="74">
        <v>1</v>
      </c>
      <c r="L111" s="74">
        <v>1</v>
      </c>
      <c r="M111" s="74">
        <v>0</v>
      </c>
      <c r="N111" s="75">
        <f>K111+L111+M111</f>
        <v>2</v>
      </c>
      <c r="O111" s="72">
        <f>P111-N111</f>
        <v>2</v>
      </c>
      <c r="P111" s="72">
        <f>ROUND(PRODUCT(J111,25)/14,0)</f>
        <v>4</v>
      </c>
      <c r="Q111" s="76"/>
      <c r="R111" s="74" t="s">
        <v>41</v>
      </c>
      <c r="S111" s="77"/>
      <c r="T111" s="10" t="s">
        <v>72</v>
      </c>
    </row>
    <row r="112" spans="1:21" x14ac:dyDescent="0.2">
      <c r="A112" s="67" t="s">
        <v>48</v>
      </c>
      <c r="B112" s="235"/>
      <c r="C112" s="235"/>
      <c r="D112" s="235"/>
      <c r="E112" s="235"/>
      <c r="F112" s="235"/>
      <c r="G112" s="235"/>
      <c r="H112" s="235"/>
      <c r="I112" s="235"/>
      <c r="J112" s="69">
        <f t="shared" ref="J112:P112" si="21">SUM(J110:J111)</f>
        <v>7</v>
      </c>
      <c r="K112" s="69">
        <f t="shared" si="21"/>
        <v>3</v>
      </c>
      <c r="L112" s="69">
        <f t="shared" si="21"/>
        <v>2</v>
      </c>
      <c r="M112" s="69">
        <f t="shared" si="21"/>
        <v>0</v>
      </c>
      <c r="N112" s="69">
        <f t="shared" si="21"/>
        <v>5</v>
      </c>
      <c r="O112" s="69">
        <f t="shared" si="21"/>
        <v>8</v>
      </c>
      <c r="P112" s="69">
        <f t="shared" si="21"/>
        <v>13</v>
      </c>
      <c r="Q112" s="67">
        <f>COUNTIF(Q110:Q111,"E")</f>
        <v>0</v>
      </c>
      <c r="R112" s="67">
        <f>COUNTIF(R110:R111,"C")</f>
        <v>2</v>
      </c>
      <c r="S112" s="67">
        <f>COUNTIF(S110:S111,"VP")</f>
        <v>0</v>
      </c>
      <c r="T112" s="68"/>
    </row>
    <row r="113" spans="1:20" x14ac:dyDescent="0.2">
      <c r="A113" s="164" t="s">
        <v>82</v>
      </c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</row>
    <row r="114" spans="1:20" ht="25.5" customHeight="1" x14ac:dyDescent="0.2">
      <c r="A114" s="92" t="s">
        <v>88</v>
      </c>
      <c r="B114" s="202" t="s">
        <v>94</v>
      </c>
      <c r="C114" s="203"/>
      <c r="D114" s="203"/>
      <c r="E114" s="203"/>
      <c r="F114" s="203"/>
      <c r="G114" s="203"/>
      <c r="H114" s="203"/>
      <c r="I114" s="204"/>
      <c r="J114" s="78">
        <v>5</v>
      </c>
      <c r="K114" s="78">
        <v>2</v>
      </c>
      <c r="L114" s="78">
        <v>0</v>
      </c>
      <c r="M114" s="74">
        <v>1</v>
      </c>
      <c r="N114" s="75">
        <f>K114+L114+M114</f>
        <v>3</v>
      </c>
      <c r="O114" s="72">
        <f>P114-N114</f>
        <v>6</v>
      </c>
      <c r="P114" s="72">
        <f>ROUND(PRODUCT(J114,25)/14,0)</f>
        <v>9</v>
      </c>
      <c r="Q114" s="76"/>
      <c r="R114" s="74" t="s">
        <v>41</v>
      </c>
      <c r="S114" s="77"/>
      <c r="T114" s="93" t="s">
        <v>74</v>
      </c>
    </row>
    <row r="115" spans="1:20" ht="25.5" customHeight="1" x14ac:dyDescent="0.2">
      <c r="A115" s="116" t="s">
        <v>97</v>
      </c>
      <c r="B115" s="136" t="s">
        <v>180</v>
      </c>
      <c r="C115" s="137"/>
      <c r="D115" s="137"/>
      <c r="E115" s="137"/>
      <c r="F115" s="137"/>
      <c r="G115" s="137"/>
      <c r="H115" s="137"/>
      <c r="I115" s="138"/>
      <c r="J115" s="78">
        <v>5</v>
      </c>
      <c r="K115" s="78">
        <v>2</v>
      </c>
      <c r="L115" s="78">
        <v>2</v>
      </c>
      <c r="M115" s="74">
        <v>0</v>
      </c>
      <c r="N115" s="75">
        <f>K115+L115+M115</f>
        <v>4</v>
      </c>
      <c r="O115" s="72">
        <f>P115-N115</f>
        <v>5</v>
      </c>
      <c r="P115" s="72">
        <f>ROUND(PRODUCT(J115,25)/14,0)</f>
        <v>9</v>
      </c>
      <c r="Q115" s="76"/>
      <c r="R115" s="74" t="s">
        <v>41</v>
      </c>
      <c r="S115" s="77"/>
      <c r="T115" s="93"/>
    </row>
    <row r="116" spans="1:20" ht="23.45" customHeight="1" x14ac:dyDescent="0.2">
      <c r="A116" s="115" t="s">
        <v>102</v>
      </c>
      <c r="B116" s="186" t="s">
        <v>104</v>
      </c>
      <c r="C116" s="186"/>
      <c r="D116" s="186"/>
      <c r="E116" s="186"/>
      <c r="F116" s="186"/>
      <c r="G116" s="186"/>
      <c r="H116" s="186"/>
      <c r="I116" s="186"/>
      <c r="J116" s="79">
        <v>5</v>
      </c>
      <c r="K116" s="79">
        <v>1</v>
      </c>
      <c r="L116" s="79">
        <v>1</v>
      </c>
      <c r="M116" s="73">
        <v>0</v>
      </c>
      <c r="N116" s="80">
        <f t="shared" ref="N116" si="22">K116+L116+M116</f>
        <v>2</v>
      </c>
      <c r="O116" s="80">
        <f t="shared" ref="O116" si="23">P116-N116</f>
        <v>7</v>
      </c>
      <c r="P116" s="80">
        <f t="shared" ref="P116" si="24">ROUND(PRODUCT(J116,25)/14,0)</f>
        <v>9</v>
      </c>
      <c r="Q116" s="73"/>
      <c r="R116" s="73" t="s">
        <v>41</v>
      </c>
      <c r="S116" s="73"/>
      <c r="T116" s="94" t="s">
        <v>74</v>
      </c>
    </row>
    <row r="117" spans="1:20" ht="12.75" customHeight="1" x14ac:dyDescent="0.2">
      <c r="A117" s="67" t="s">
        <v>48</v>
      </c>
      <c r="B117" s="238"/>
      <c r="C117" s="238"/>
      <c r="D117" s="238"/>
      <c r="E117" s="238"/>
      <c r="F117" s="238"/>
      <c r="G117" s="238"/>
      <c r="H117" s="238"/>
      <c r="I117" s="238"/>
      <c r="J117" s="69">
        <f t="shared" ref="J117:P117" si="25">SUM(J114:J116)</f>
        <v>15</v>
      </c>
      <c r="K117" s="69">
        <f t="shared" si="25"/>
        <v>5</v>
      </c>
      <c r="L117" s="69">
        <f t="shared" si="25"/>
        <v>3</v>
      </c>
      <c r="M117" s="69">
        <f t="shared" si="25"/>
        <v>1</v>
      </c>
      <c r="N117" s="69">
        <f t="shared" si="25"/>
        <v>9</v>
      </c>
      <c r="O117" s="69">
        <f t="shared" si="25"/>
        <v>18</v>
      </c>
      <c r="P117" s="69">
        <f t="shared" si="25"/>
        <v>27</v>
      </c>
      <c r="Q117" s="67">
        <f>COUNTIF(Q114:Q116,"E")</f>
        <v>0</v>
      </c>
      <c r="R117" s="67">
        <f>COUNTIF(R114:R116,"C")</f>
        <v>3</v>
      </c>
      <c r="S117" s="67">
        <f>COUNTIF(S114:S116,"VP")</f>
        <v>0</v>
      </c>
      <c r="T117" s="57"/>
    </row>
    <row r="118" spans="1:20" ht="12.75" customHeight="1" x14ac:dyDescent="0.2">
      <c r="A118" s="164" t="s">
        <v>83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</row>
    <row r="119" spans="1:20" ht="12.75" customHeight="1" x14ac:dyDescent="0.2">
      <c r="A119" s="92" t="s">
        <v>89</v>
      </c>
      <c r="B119" s="250" t="s">
        <v>96</v>
      </c>
      <c r="C119" s="251"/>
      <c r="D119" s="251"/>
      <c r="E119" s="251"/>
      <c r="F119" s="251"/>
      <c r="G119" s="251"/>
      <c r="H119" s="251"/>
      <c r="I119" s="252"/>
      <c r="J119" s="78">
        <v>5</v>
      </c>
      <c r="K119" s="78">
        <v>2</v>
      </c>
      <c r="L119" s="78">
        <v>1</v>
      </c>
      <c r="M119" s="74">
        <v>0</v>
      </c>
      <c r="N119" s="75">
        <f t="shared" ref="N119:N121" si="26">K119+L119+M119</f>
        <v>3</v>
      </c>
      <c r="O119" s="72">
        <f t="shared" ref="O119:O121" si="27">P119-N119</f>
        <v>6</v>
      </c>
      <c r="P119" s="72">
        <f t="shared" ref="P119" si="28">ROUND(PRODUCT(J119,25)/14,0)</f>
        <v>9</v>
      </c>
      <c r="Q119" s="76"/>
      <c r="R119" s="74" t="s">
        <v>41</v>
      </c>
      <c r="S119" s="77"/>
      <c r="T119" s="93" t="s">
        <v>74</v>
      </c>
    </row>
    <row r="120" spans="1:20" x14ac:dyDescent="0.2">
      <c r="A120" s="112" t="s">
        <v>171</v>
      </c>
      <c r="B120" s="196" t="s">
        <v>172</v>
      </c>
      <c r="C120" s="197"/>
      <c r="D120" s="197"/>
      <c r="E120" s="197"/>
      <c r="F120" s="197"/>
      <c r="G120" s="197"/>
      <c r="H120" s="197"/>
      <c r="I120" s="198"/>
      <c r="J120" s="81">
        <v>3</v>
      </c>
      <c r="K120" s="78">
        <v>1</v>
      </c>
      <c r="L120" s="78">
        <v>1</v>
      </c>
      <c r="M120" s="74">
        <v>0</v>
      </c>
      <c r="N120" s="75">
        <f>K120+L120+M120</f>
        <v>2</v>
      </c>
      <c r="O120" s="72">
        <f>P120-N120</f>
        <v>3</v>
      </c>
      <c r="P120" s="72">
        <f>ROUND(PRODUCT(J120,25)/14,0)</f>
        <v>5</v>
      </c>
      <c r="Q120" s="76"/>
      <c r="R120" s="74" t="s">
        <v>41</v>
      </c>
      <c r="S120" s="77"/>
      <c r="T120" s="10" t="s">
        <v>72</v>
      </c>
    </row>
    <row r="121" spans="1:20" ht="12.75" customHeight="1" x14ac:dyDescent="0.2">
      <c r="A121" s="67" t="s">
        <v>48</v>
      </c>
      <c r="B121" s="238"/>
      <c r="C121" s="238"/>
      <c r="D121" s="238"/>
      <c r="E121" s="238"/>
      <c r="F121" s="238"/>
      <c r="G121" s="238"/>
      <c r="H121" s="238"/>
      <c r="I121" s="238"/>
      <c r="J121" s="69">
        <f>SUM(J119:J120)</f>
        <v>8</v>
      </c>
      <c r="K121" s="69">
        <f>SUM(K119:K120)</f>
        <v>3</v>
      </c>
      <c r="L121" s="69">
        <f>SUM(L119:L120)</f>
        <v>2</v>
      </c>
      <c r="M121" s="69">
        <f>SUM(M119:M120)</f>
        <v>0</v>
      </c>
      <c r="N121" s="82">
        <f t="shared" si="26"/>
        <v>5</v>
      </c>
      <c r="O121" s="83">
        <f t="shared" si="27"/>
        <v>9</v>
      </c>
      <c r="P121" s="84">
        <f>SUM(P119:P120)</f>
        <v>14</v>
      </c>
      <c r="Q121" s="67">
        <f>COUNTIF(Q119:Q120,"E")</f>
        <v>0</v>
      </c>
      <c r="R121" s="67">
        <f>COUNTIF(R119:R120,"C")</f>
        <v>2</v>
      </c>
      <c r="S121" s="67">
        <f>COUNTIF(S119:S120,"VP")</f>
        <v>0</v>
      </c>
      <c r="T121" s="57"/>
    </row>
    <row r="122" spans="1:20" ht="24" customHeight="1" x14ac:dyDescent="0.2">
      <c r="A122" s="164" t="s">
        <v>84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</row>
    <row r="123" spans="1:20" ht="18.600000000000001" customHeight="1" x14ac:dyDescent="0.2">
      <c r="A123" s="98" t="s">
        <v>156</v>
      </c>
      <c r="B123" s="182" t="s">
        <v>155</v>
      </c>
      <c r="C123" s="183"/>
      <c r="D123" s="183"/>
      <c r="E123" s="183"/>
      <c r="F123" s="183"/>
      <c r="G123" s="183"/>
      <c r="H123" s="183"/>
      <c r="I123" s="184"/>
      <c r="J123" s="78">
        <v>3</v>
      </c>
      <c r="K123" s="78">
        <v>1</v>
      </c>
      <c r="L123" s="78">
        <v>1</v>
      </c>
      <c r="M123" s="74">
        <v>1</v>
      </c>
      <c r="N123" s="75">
        <f t="shared" ref="N123" si="29">K123+L123+M123</f>
        <v>3</v>
      </c>
      <c r="O123" s="72">
        <f t="shared" ref="O123" si="30">P123-N123</f>
        <v>3</v>
      </c>
      <c r="P123" s="72">
        <f t="shared" ref="P123" si="31">ROUND(PRODUCT(J123,25)/12,0)</f>
        <v>6</v>
      </c>
      <c r="Q123" s="76"/>
      <c r="R123" s="74" t="s">
        <v>41</v>
      </c>
      <c r="S123" s="77"/>
      <c r="T123" s="96" t="s">
        <v>72</v>
      </c>
    </row>
    <row r="124" spans="1:20" x14ac:dyDescent="0.2">
      <c r="A124" s="67" t="s">
        <v>48</v>
      </c>
      <c r="B124" s="238"/>
      <c r="C124" s="238"/>
      <c r="D124" s="238"/>
      <c r="E124" s="238"/>
      <c r="F124" s="238"/>
      <c r="G124" s="238"/>
      <c r="H124" s="238"/>
      <c r="I124" s="238"/>
      <c r="J124" s="69">
        <f t="shared" ref="J124:P124" si="32">SUM(J123:J123)</f>
        <v>3</v>
      </c>
      <c r="K124" s="69">
        <f t="shared" si="32"/>
        <v>1</v>
      </c>
      <c r="L124" s="69">
        <f t="shared" si="32"/>
        <v>1</v>
      </c>
      <c r="M124" s="69">
        <f t="shared" si="32"/>
        <v>1</v>
      </c>
      <c r="N124" s="69">
        <f t="shared" si="32"/>
        <v>3</v>
      </c>
      <c r="O124" s="69">
        <f t="shared" si="32"/>
        <v>3</v>
      </c>
      <c r="P124" s="69">
        <f t="shared" si="32"/>
        <v>6</v>
      </c>
      <c r="Q124" s="67">
        <v>0</v>
      </c>
      <c r="R124" s="67">
        <f>COUNTIF(R123:R123,"C")</f>
        <v>1</v>
      </c>
      <c r="S124" s="67">
        <v>0</v>
      </c>
      <c r="T124" s="57"/>
    </row>
    <row r="125" spans="1:20" x14ac:dyDescent="0.2">
      <c r="A125" s="205" t="s">
        <v>55</v>
      </c>
      <c r="B125" s="205"/>
      <c r="C125" s="205"/>
      <c r="D125" s="205"/>
      <c r="E125" s="205"/>
      <c r="F125" s="205"/>
      <c r="G125" s="205"/>
      <c r="H125" s="205"/>
      <c r="I125" s="205"/>
      <c r="J125" s="69">
        <f t="shared" ref="J125:S125" si="33">SUM(J112,J117,J121,J124)</f>
        <v>33</v>
      </c>
      <c r="K125" s="69">
        <f t="shared" si="33"/>
        <v>12</v>
      </c>
      <c r="L125" s="69">
        <f t="shared" si="33"/>
        <v>8</v>
      </c>
      <c r="M125" s="69">
        <f t="shared" si="33"/>
        <v>2</v>
      </c>
      <c r="N125" s="69">
        <f t="shared" si="33"/>
        <v>22</v>
      </c>
      <c r="O125" s="69">
        <f t="shared" si="33"/>
        <v>38</v>
      </c>
      <c r="P125" s="69">
        <f t="shared" si="33"/>
        <v>60</v>
      </c>
      <c r="Q125" s="69">
        <f t="shared" si="33"/>
        <v>0</v>
      </c>
      <c r="R125" s="69">
        <f t="shared" si="33"/>
        <v>8</v>
      </c>
      <c r="S125" s="69">
        <f t="shared" si="33"/>
        <v>0</v>
      </c>
      <c r="T125" s="58">
        <v>7</v>
      </c>
    </row>
    <row r="126" spans="1:20" ht="15" customHeight="1" x14ac:dyDescent="0.2">
      <c r="A126" s="205" t="s">
        <v>56</v>
      </c>
      <c r="B126" s="205"/>
      <c r="C126" s="205"/>
      <c r="D126" s="205"/>
      <c r="E126" s="205"/>
      <c r="F126" s="205"/>
      <c r="G126" s="205"/>
      <c r="H126" s="205"/>
      <c r="I126" s="205"/>
      <c r="J126" s="205"/>
      <c r="K126" s="69">
        <f t="shared" ref="K126:P126" si="34">(K112+K117+K121)*14+K125*12</f>
        <v>298</v>
      </c>
      <c r="L126" s="69">
        <f t="shared" si="34"/>
        <v>194</v>
      </c>
      <c r="M126" s="69">
        <f t="shared" si="34"/>
        <v>38</v>
      </c>
      <c r="N126" s="69">
        <f t="shared" si="34"/>
        <v>530</v>
      </c>
      <c r="O126" s="69">
        <f t="shared" si="34"/>
        <v>946</v>
      </c>
      <c r="P126" s="69">
        <f t="shared" si="34"/>
        <v>1476</v>
      </c>
      <c r="Q126" s="217"/>
      <c r="R126" s="217"/>
      <c r="S126" s="217"/>
      <c r="T126" s="217"/>
    </row>
    <row r="127" spans="1:20" ht="23.1" customHeight="1" x14ac:dyDescent="0.2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18">
        <f>SUM(K126:M126)</f>
        <v>530</v>
      </c>
      <c r="L127" s="218"/>
      <c r="M127" s="218"/>
      <c r="N127" s="219">
        <f>SUM(N126:O126)</f>
        <v>1476</v>
      </c>
      <c r="O127" s="219"/>
      <c r="P127" s="219"/>
      <c r="Q127" s="217"/>
      <c r="R127" s="217"/>
      <c r="S127" s="217"/>
      <c r="T127" s="217"/>
    </row>
    <row r="128" spans="1:20" x14ac:dyDescent="0.2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6"/>
      <c r="L128" s="106"/>
      <c r="M128" s="106"/>
      <c r="N128" s="107"/>
      <c r="O128" s="107"/>
      <c r="P128" s="107"/>
      <c r="Q128" s="108"/>
      <c r="R128" s="108"/>
      <c r="S128" s="108"/>
      <c r="T128" s="108"/>
    </row>
    <row r="129" spans="1:20" s="29" customFormat="1" x14ac:dyDescent="0.2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6"/>
      <c r="L129" s="106"/>
      <c r="M129" s="106"/>
      <c r="N129" s="107"/>
      <c r="O129" s="107"/>
      <c r="P129" s="107"/>
      <c r="Q129" s="108"/>
      <c r="R129" s="108"/>
      <c r="S129" s="108"/>
      <c r="T129" s="108"/>
    </row>
    <row r="130" spans="1:20" s="29" customFormat="1" ht="12.6" customHeight="1" x14ac:dyDescent="0.2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6"/>
      <c r="L130" s="106"/>
      <c r="M130" s="106"/>
      <c r="N130" s="107"/>
      <c r="O130" s="107"/>
      <c r="P130" s="107"/>
      <c r="Q130" s="108"/>
      <c r="R130" s="108"/>
      <c r="S130" s="108"/>
      <c r="T130" s="108"/>
    </row>
    <row r="131" spans="1:20" ht="24" customHeight="1" x14ac:dyDescent="0.2">
      <c r="A131" s="213" t="s">
        <v>57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</row>
    <row r="132" spans="1:20" ht="16.5" customHeight="1" x14ac:dyDescent="0.2">
      <c r="A132" s="214" t="s">
        <v>77</v>
      </c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6"/>
    </row>
    <row r="133" spans="1:20" ht="34.5" customHeight="1" x14ac:dyDescent="0.2">
      <c r="A133" s="220" t="s">
        <v>34</v>
      </c>
      <c r="B133" s="222" t="s">
        <v>35</v>
      </c>
      <c r="C133" s="223"/>
      <c r="D133" s="223"/>
      <c r="E133" s="223"/>
      <c r="F133" s="223"/>
      <c r="G133" s="223"/>
      <c r="H133" s="223"/>
      <c r="I133" s="224"/>
      <c r="J133" s="228" t="s">
        <v>36</v>
      </c>
      <c r="K133" s="230" t="s">
        <v>37</v>
      </c>
      <c r="L133" s="231"/>
      <c r="M133" s="232"/>
      <c r="N133" s="230" t="s">
        <v>38</v>
      </c>
      <c r="O133" s="231"/>
      <c r="P133" s="232"/>
      <c r="Q133" s="230" t="s">
        <v>39</v>
      </c>
      <c r="R133" s="231"/>
      <c r="S133" s="232"/>
      <c r="T133" s="228" t="s">
        <v>40</v>
      </c>
    </row>
    <row r="134" spans="1:20" ht="15" customHeight="1" x14ac:dyDescent="0.2">
      <c r="A134" s="221"/>
      <c r="B134" s="225"/>
      <c r="C134" s="226"/>
      <c r="D134" s="226"/>
      <c r="E134" s="226"/>
      <c r="F134" s="226"/>
      <c r="G134" s="226"/>
      <c r="H134" s="226"/>
      <c r="I134" s="227"/>
      <c r="J134" s="229"/>
      <c r="K134" s="66" t="s">
        <v>41</v>
      </c>
      <c r="L134" s="66" t="s">
        <v>42</v>
      </c>
      <c r="M134" s="66" t="s">
        <v>43</v>
      </c>
      <c r="N134" s="66" t="s">
        <v>44</v>
      </c>
      <c r="O134" s="66" t="s">
        <v>24</v>
      </c>
      <c r="P134" s="66" t="s">
        <v>45</v>
      </c>
      <c r="Q134" s="66" t="s">
        <v>46</v>
      </c>
      <c r="R134" s="66" t="s">
        <v>41</v>
      </c>
      <c r="S134" s="66" t="s">
        <v>47</v>
      </c>
      <c r="T134" s="229"/>
    </row>
    <row r="135" spans="1:20" ht="17.25" customHeight="1" x14ac:dyDescent="0.2">
      <c r="A135" s="214" t="s">
        <v>58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6"/>
    </row>
    <row r="136" spans="1:20" ht="16.5" customHeight="1" x14ac:dyDescent="0.2">
      <c r="A136" s="44" t="s">
        <v>108</v>
      </c>
      <c r="B136" s="118" t="s">
        <v>107</v>
      </c>
      <c r="C136" s="233"/>
      <c r="D136" s="233"/>
      <c r="E136" s="233"/>
      <c r="F136" s="233"/>
      <c r="G136" s="233"/>
      <c r="H136" s="233"/>
      <c r="I136" s="234"/>
      <c r="J136" s="20">
        <f>IF(ISNA(INDEX($A$33:$T$117,MATCH($B136,$B$33:$B$117,0),10)),"",INDEX($A$33:$T$117,MATCH($B136,$B$33:$B$117,0),10))</f>
        <v>5</v>
      </c>
      <c r="K136" s="20">
        <f>IF(ISNA(INDEX($A$33:$T$117,MATCH($B136,$B$33:$B$117,0),11)),"",INDEX($A$33:$T$117,MATCH($B136,$B$33:$B$117,0),11))</f>
        <v>2</v>
      </c>
      <c r="L136" s="20">
        <f>IF(ISNA(INDEX($A$33:$T$117,MATCH($B136,$B$33:$B$117,0),12)),"",INDEX($A$33:$T$117,MATCH($B136,$B$33:$B$117,0),12))</f>
        <v>1</v>
      </c>
      <c r="M136" s="20">
        <f>IF(ISNA(INDEX($A$33:$T$117,MATCH($B136,$B$33:$B$117,0),13)),"",INDEX($A$33:$T$117,MATCH($B136,$B$33:$B$117,0),13))</f>
        <v>0</v>
      </c>
      <c r="N136" s="20">
        <f>IF(ISNA(INDEX($A$33:$T$117,MATCH($B136,$B$33:$B$117,0),14)),"",INDEX($A$33:$T$117,MATCH($B136,$B$33:$B$117,0),14))</f>
        <v>3</v>
      </c>
      <c r="O136" s="20">
        <f>IF(ISNA(INDEX($A$33:$T$117,MATCH($B136,$B$33:$B$117,0),15)),"",INDEX($A$33:$T$117,MATCH($B136,$B$33:$B$117,0),15))</f>
        <v>6</v>
      </c>
      <c r="P136" s="20">
        <f>IF(ISNA(INDEX($A$33:$T$117,MATCH($B136,$B$33:$B$117,0),16)),"",INDEX($A$33:$T$117,MATCH($B136,$B$33:$B$117,0),16))</f>
        <v>9</v>
      </c>
      <c r="Q136" s="45" t="str">
        <f>IF(ISNA(INDEX($A$33:$T$117,MATCH($B136,$B$33:$B$117,0),17)),"",INDEX($A$33:$T$117,MATCH($B136,$B$33:$B$117,0),17))</f>
        <v>E</v>
      </c>
      <c r="R136" s="45">
        <f>IF(ISNA(INDEX($A$33:$T$117,MATCH($B136,$B$33:$B$117,0),18)),"",INDEX($A$33:$T$117,MATCH($B136,$B$33:$B$117,0),18))</f>
        <v>0</v>
      </c>
      <c r="S136" s="45">
        <f>IF(ISNA(INDEX($A$33:$T$117,MATCH($B136,$B$33:$B$117,0),19)),"",INDEX($A$33:$T$117,MATCH($B136,$B$33:$B$117,0),19))</f>
        <v>0</v>
      </c>
      <c r="T136" s="46" t="s">
        <v>72</v>
      </c>
    </row>
    <row r="137" spans="1:20" ht="48.95" customHeight="1" x14ac:dyDescent="0.2">
      <c r="A137" s="95" t="s">
        <v>173</v>
      </c>
      <c r="B137" s="118" t="s">
        <v>179</v>
      </c>
      <c r="C137" s="233"/>
      <c r="D137" s="233"/>
      <c r="E137" s="233"/>
      <c r="F137" s="233"/>
      <c r="G137" s="233"/>
      <c r="H137" s="233"/>
      <c r="I137" s="234"/>
      <c r="J137" s="113">
        <v>3</v>
      </c>
      <c r="K137" s="113">
        <v>1</v>
      </c>
      <c r="L137" s="113">
        <v>1</v>
      </c>
      <c r="M137" s="113">
        <v>0</v>
      </c>
      <c r="N137" s="100">
        <f t="shared" ref="N137" si="35">K137+L137+M137</f>
        <v>2</v>
      </c>
      <c r="O137" s="20">
        <f t="shared" ref="O137" si="36">P137-N137</f>
        <v>3</v>
      </c>
      <c r="P137" s="20">
        <f t="shared" ref="P137" si="37">ROUND(PRODUCT(J137,25)/14,0)</f>
        <v>5</v>
      </c>
      <c r="Q137" s="45" t="s">
        <v>46</v>
      </c>
      <c r="R137" s="45">
        <v>0</v>
      </c>
      <c r="S137" s="45">
        <v>0</v>
      </c>
      <c r="T137" s="46" t="s">
        <v>72</v>
      </c>
    </row>
    <row r="138" spans="1:20" ht="44.1" customHeight="1" x14ac:dyDescent="0.2">
      <c r="A138" s="95" t="s">
        <v>174</v>
      </c>
      <c r="B138" s="118" t="s">
        <v>109</v>
      </c>
      <c r="C138" s="119"/>
      <c r="D138" s="119"/>
      <c r="E138" s="119"/>
      <c r="F138" s="119"/>
      <c r="G138" s="119"/>
      <c r="H138" s="119"/>
      <c r="I138" s="120"/>
      <c r="J138" s="113">
        <v>3</v>
      </c>
      <c r="K138" s="113">
        <v>1</v>
      </c>
      <c r="L138" s="113">
        <v>1</v>
      </c>
      <c r="M138" s="113">
        <v>0</v>
      </c>
      <c r="N138" s="110">
        <f t="shared" ref="N138" si="38">K138+L138+M138</f>
        <v>2</v>
      </c>
      <c r="O138" s="20">
        <f t="shared" ref="O138" si="39">P138-N138</f>
        <v>3</v>
      </c>
      <c r="P138" s="20">
        <f t="shared" ref="P138" si="40">ROUND(PRODUCT(J138,25)/14,0)</f>
        <v>5</v>
      </c>
      <c r="Q138" s="45" t="s">
        <v>46</v>
      </c>
      <c r="R138" s="45"/>
      <c r="S138" s="45"/>
      <c r="T138" s="46" t="s">
        <v>72</v>
      </c>
    </row>
    <row r="139" spans="1:20" ht="24.6" customHeight="1" x14ac:dyDescent="0.2">
      <c r="A139" s="44" t="s">
        <v>110</v>
      </c>
      <c r="B139" s="118" t="s">
        <v>109</v>
      </c>
      <c r="C139" s="233"/>
      <c r="D139" s="233"/>
      <c r="E139" s="233"/>
      <c r="F139" s="233"/>
      <c r="G139" s="233"/>
      <c r="H139" s="233"/>
      <c r="I139" s="234"/>
      <c r="J139" s="20">
        <f>IF(ISNA(INDEX($A$33:$T$117,MATCH($B139,$B$33:$B$117,0),10)),"",INDEX($A$33:$T$117,MATCH($B139,$B$33:$B$117,0),10))</f>
        <v>3</v>
      </c>
      <c r="K139" s="20">
        <f>IF(ISNA(INDEX($A$33:$T$117,MATCH($B139,$B$33:$B$117,0),11)),"",INDEX($A$33:$T$117,MATCH($B139,$B$33:$B$117,0),11))</f>
        <v>1</v>
      </c>
      <c r="L139" s="20">
        <f>IF(ISNA(INDEX($A$33:$T$117,MATCH($B139,$B$33:$B$117,0),12)),"",INDEX($A$33:$T$117,MATCH($B139,$B$33:$B$117,0),12))</f>
        <v>1</v>
      </c>
      <c r="M139" s="20">
        <f>IF(ISNA(INDEX($A$33:$T$117,MATCH($B139,$B$33:$B$117,0),13)),"",INDEX($A$33:$T$117,MATCH($B139,$B$33:$B$117,0),13))</f>
        <v>0</v>
      </c>
      <c r="N139" s="20">
        <f>IF(ISNA(INDEX($A$33:$T$117,MATCH($B139,$B$33:$B$117,0),14)),"",INDEX($A$33:$T$117,MATCH($B139,$B$33:$B$117,0),14))</f>
        <v>2</v>
      </c>
      <c r="O139" s="20">
        <f>IF(ISNA(INDEX($A$33:$T$117,MATCH($B139,$B$33:$B$117,0),15)),"",INDEX($A$33:$T$117,MATCH($B139,$B$33:$B$117,0),15))</f>
        <v>3</v>
      </c>
      <c r="P139" s="20">
        <f>IF(ISNA(INDEX($A$33:$T$117,MATCH($B139,$B$33:$B$117,0),16)),"",INDEX($A$33:$T$117,MATCH($B139,$B$33:$B$117,0),16))</f>
        <v>5</v>
      </c>
      <c r="Q139" s="45" t="str">
        <f>IF(ISNA(INDEX($A$33:$T$117,MATCH($B139,$B$33:$B$117,0),17)),"",INDEX($A$33:$T$117,MATCH($B139,$B$33:$B$117,0),17))</f>
        <v>E</v>
      </c>
      <c r="R139" s="45">
        <f>IF(ISNA(INDEX($A$33:$T$117,MATCH($B139,$B$33:$B$117,0),18)),"",INDEX($A$33:$T$117,MATCH($B139,$B$33:$B$117,0),18))</f>
        <v>0</v>
      </c>
      <c r="S139" s="45">
        <f>IF(ISNA(INDEX($A$33:$T$117,MATCH($B139,$B$33:$B$117,0),19)),"",INDEX($A$33:$T$117,MATCH($B139,$B$33:$B$117,0),19))</f>
        <v>0</v>
      </c>
      <c r="T139" s="46" t="s">
        <v>72</v>
      </c>
    </row>
    <row r="140" spans="1:20" ht="15.75" customHeight="1" x14ac:dyDescent="0.2">
      <c r="A140" s="44" t="s">
        <v>114</v>
      </c>
      <c r="B140" s="118" t="s">
        <v>113</v>
      </c>
      <c r="C140" s="233"/>
      <c r="D140" s="233"/>
      <c r="E140" s="233"/>
      <c r="F140" s="233"/>
      <c r="G140" s="233"/>
      <c r="H140" s="233"/>
      <c r="I140" s="234"/>
      <c r="J140" s="20">
        <f>IF(ISNA(INDEX($A$33:$T$117,MATCH($B140,$B$33:$B$117,0),10)),"",INDEX($A$33:$T$117,MATCH($B140,$B$33:$B$117,0),10))</f>
        <v>8</v>
      </c>
      <c r="K140" s="20">
        <f>IF(ISNA(INDEX($A$33:$T$117,MATCH($B140,$B$33:$B$117,0),11)),"",INDEX($A$33:$T$117,MATCH($B140,$B$33:$B$117,0),11))</f>
        <v>0</v>
      </c>
      <c r="L140" s="20">
        <v>0</v>
      </c>
      <c r="M140" s="20">
        <v>6</v>
      </c>
      <c r="N140" s="20">
        <f>IF(ISNA(INDEX($A$33:$T$117,MATCH($B140,$B$33:$B$117,0),14)),"",INDEX($A$33:$T$117,MATCH($B140,$B$33:$B$117,0),14))</f>
        <v>6</v>
      </c>
      <c r="O140" s="20">
        <f>IF(ISNA(INDEX($A$33:$T$117,MATCH($B140,$B$33:$B$117,0),15)),"",INDEX($A$33:$T$117,MATCH($B140,$B$33:$B$117,0),15))</f>
        <v>8</v>
      </c>
      <c r="P140" s="20">
        <f>IF(ISNA(INDEX($A$33:$T$117,MATCH($B140,$B$33:$B$117,0),16)),"",INDEX($A$33:$T$117,MATCH($B140,$B$33:$B$117,0),16))</f>
        <v>14</v>
      </c>
      <c r="Q140" s="45">
        <f>IF(ISNA(INDEX($A$33:$T$117,MATCH($B140,$B$33:$B$117,0),17)),"",INDEX($A$33:$T$117,MATCH($B140,$B$33:$B$117,0),17))</f>
        <v>0</v>
      </c>
      <c r="R140" s="45" t="str">
        <f>IF(ISNA(INDEX($A$33:$T$117,MATCH($B140,$B$33:$B$117,0),18)),"",INDEX($A$33:$T$117,MATCH($B140,$B$33:$B$117,0),18))</f>
        <v>C</v>
      </c>
      <c r="S140" s="45">
        <f>IF(ISNA(INDEX($A$33:$T$117,MATCH($B140,$B$33:$B$117,0),19)),"",INDEX($A$33:$T$117,MATCH($B140,$B$33:$B$117,0),19))</f>
        <v>0</v>
      </c>
      <c r="T140" s="46" t="s">
        <v>72</v>
      </c>
    </row>
    <row r="141" spans="1:20" ht="23.45" customHeight="1" x14ac:dyDescent="0.2">
      <c r="A141" s="44" t="s">
        <v>116</v>
      </c>
      <c r="B141" s="118" t="s">
        <v>115</v>
      </c>
      <c r="C141" s="233"/>
      <c r="D141" s="233"/>
      <c r="E141" s="233"/>
      <c r="F141" s="233"/>
      <c r="G141" s="233"/>
      <c r="H141" s="233"/>
      <c r="I141" s="234"/>
      <c r="J141" s="20">
        <f>IF(ISNA(INDEX($A$33:$T$117,MATCH($B141,$B$33:$B$117,0),10)),"",INDEX($A$33:$T$117,MATCH($B141,$B$33:$B$117,0),10))</f>
        <v>5</v>
      </c>
      <c r="K141" s="20">
        <f>IF(ISNA(INDEX($A$33:$T$117,MATCH($B141,$B$33:$B$117,0),11)),"",INDEX($A$33:$T$117,MATCH($B141,$B$33:$B$117,0),11))</f>
        <v>2</v>
      </c>
      <c r="L141" s="20">
        <f>IF(ISNA(INDEX($A$33:$T$117,MATCH($B141,$B$33:$B$117,0),12)),"",INDEX($A$33:$T$117,MATCH($B141,$B$33:$B$117,0),12))</f>
        <v>1</v>
      </c>
      <c r="M141" s="20">
        <f>IF(ISNA(INDEX($A$33:$T$117,MATCH($B141,$B$33:$B$117,0),13)),"",INDEX($A$33:$T$117,MATCH($B141,$B$33:$B$117,0),13))</f>
        <v>0</v>
      </c>
      <c r="N141" s="20">
        <f>IF(ISNA(INDEX($A$33:$T$117,MATCH($B141,$B$33:$B$117,0),14)),"",INDEX($A$33:$T$117,MATCH($B141,$B$33:$B$117,0),14))</f>
        <v>3</v>
      </c>
      <c r="O141" s="20">
        <f>IF(ISNA(INDEX($A$33:$T$117,MATCH($B141,$B$33:$B$117,0),15)),"",INDEX($A$33:$T$117,MATCH($B141,$B$33:$B$117,0),15))</f>
        <v>6</v>
      </c>
      <c r="P141" s="20">
        <f>IF(ISNA(INDEX($A$33:$T$117,MATCH($B141,$B$33:$B$117,0),16)),"",INDEX($A$33:$T$117,MATCH($B141,$B$33:$B$117,0),16))</f>
        <v>9</v>
      </c>
      <c r="Q141" s="45" t="str">
        <f>IF(ISNA(INDEX($A$33:$T$117,MATCH($B141,$B$33:$B$117,0),17)),"",INDEX($A$33:$T$117,MATCH($B141,$B$33:$B$117,0),17))</f>
        <v>E</v>
      </c>
      <c r="R141" s="45">
        <f>IF(ISNA(INDEX($A$33:$T$117,MATCH($B141,$B$33:$B$117,0),18)),"",INDEX($A$33:$T$117,MATCH($B141,$B$33:$B$117,0),18))</f>
        <v>0</v>
      </c>
      <c r="S141" s="45">
        <f>IF(ISNA(INDEX($A$33:$T$117,MATCH($B141,$B$33:$B$117,0),19)),"",INDEX($A$33:$T$117,MATCH($B141,$B$33:$B$117,0),19))</f>
        <v>0</v>
      </c>
      <c r="T141" s="46" t="s">
        <v>72</v>
      </c>
    </row>
    <row r="142" spans="1:20" ht="14.25" customHeight="1" x14ac:dyDescent="0.2">
      <c r="A142" s="44" t="s">
        <v>118</v>
      </c>
      <c r="B142" s="118" t="s">
        <v>117</v>
      </c>
      <c r="C142" s="233"/>
      <c r="D142" s="233"/>
      <c r="E142" s="233"/>
      <c r="F142" s="233"/>
      <c r="G142" s="233"/>
      <c r="H142" s="233"/>
      <c r="I142" s="234"/>
      <c r="J142" s="20">
        <v>3</v>
      </c>
      <c r="K142" s="20">
        <f>IF(ISNA(INDEX($A$33:$T$117,MATCH($B142,$B$33:$B$117,0),11)),"",INDEX($A$33:$T$117,MATCH($B142,$B$33:$B$117,0),11))</f>
        <v>1</v>
      </c>
      <c r="L142" s="20">
        <f>IF(ISNA(INDEX($A$33:$T$117,MATCH($B142,$B$33:$B$117,0),12)),"",INDEX($A$33:$T$117,MATCH($B142,$B$33:$B$117,0),12))</f>
        <v>1</v>
      </c>
      <c r="M142" s="20">
        <f>IF(ISNA(INDEX($A$33:$T$117,MATCH($B142,$B$33:$B$117,0),13)),"",INDEX($A$33:$T$117,MATCH($B142,$B$33:$B$117,0),13))</f>
        <v>0</v>
      </c>
      <c r="N142" s="20">
        <f>IF(ISNA(INDEX($A$33:$T$117,MATCH($B142,$B$33:$B$117,0),14)),"",INDEX($A$33:$T$117,MATCH($B142,$B$33:$B$117,0),14))</f>
        <v>2</v>
      </c>
      <c r="O142" s="20">
        <f>IF(ISNA(INDEX($A$33:$T$117,MATCH($B142,$B$33:$B$117,0),15)),"",INDEX($A$33:$T$117,MATCH($B142,$B$33:$B$117,0),15))</f>
        <v>3</v>
      </c>
      <c r="P142" s="20">
        <f>IF(ISNA(INDEX($A$33:$T$117,MATCH($B142,$B$33:$B$117,0),16)),"",INDEX($A$33:$T$117,MATCH($B142,$B$33:$B$117,0),16))</f>
        <v>5</v>
      </c>
      <c r="Q142" s="45" t="str">
        <f>IF(ISNA(INDEX($A$33:$T$117,MATCH($B142,$B$33:$B$117,0),17)),"",INDEX($A$33:$T$117,MATCH($B142,$B$33:$B$117,0),17))</f>
        <v>E</v>
      </c>
      <c r="R142" s="45">
        <f>IF(ISNA(INDEX($A$33:$T$117,MATCH($B142,$B$33:$B$117,0),18)),"",INDEX($A$33:$T$117,MATCH($B142,$B$33:$B$117,0),18))</f>
        <v>0</v>
      </c>
      <c r="S142" s="45">
        <f>IF(ISNA(INDEX($A$33:$T$117,MATCH($B142,$B$33:$B$117,0),19)),"",INDEX($A$33:$T$117,MATCH($B142,$B$33:$B$117,0),19))</f>
        <v>0</v>
      </c>
      <c r="T142" s="46" t="s">
        <v>72</v>
      </c>
    </row>
    <row r="143" spans="1:20" ht="16.5" customHeight="1" x14ac:dyDescent="0.2">
      <c r="A143" s="44" t="s">
        <v>119</v>
      </c>
      <c r="B143" s="118" t="s">
        <v>120</v>
      </c>
      <c r="C143" s="233"/>
      <c r="D143" s="233"/>
      <c r="E143" s="233"/>
      <c r="F143" s="233"/>
      <c r="G143" s="233"/>
      <c r="H143" s="233"/>
      <c r="I143" s="234"/>
      <c r="J143" s="20">
        <f>IF(ISNA(INDEX($A$33:$T$117,MATCH($B143,$B$33:$B$117,0),10)),"",INDEX($A$33:$T$117,MATCH($B143,$B$33:$B$117,0),10))</f>
        <v>3</v>
      </c>
      <c r="K143" s="20">
        <f>IF(ISNA(INDEX($A$33:$T$117,MATCH($B143,$B$33:$B$117,0),11)),"",INDEX($A$33:$T$117,MATCH($B143,$B$33:$B$117,0),11))</f>
        <v>1</v>
      </c>
      <c r="L143" s="20">
        <f>IF(ISNA(INDEX($A$33:$T$117,MATCH($B143,$B$33:$B$117,0),12)),"",INDEX($A$33:$T$117,MATCH($B143,$B$33:$B$117,0),12))</f>
        <v>0</v>
      </c>
      <c r="M143" s="20">
        <f>IF(ISNA(INDEX($A$33:$T$117,MATCH($B143,$B$33:$B$117,0),13)),"",INDEX($A$33:$T$117,MATCH($B143,$B$33:$B$117,0),13))</f>
        <v>1</v>
      </c>
      <c r="N143" s="20">
        <f>IF(ISNA(INDEX($A$33:$T$117,MATCH($B143,$B$33:$B$117,0),14)),"",INDEX($A$33:$T$117,MATCH($B143,$B$33:$B$117,0),14))</f>
        <v>2</v>
      </c>
      <c r="O143" s="20">
        <f>IF(ISNA(INDEX($A$33:$T$117,MATCH($B143,$B$33:$B$117,0),15)),"",INDEX($A$33:$T$117,MATCH($B143,$B$33:$B$117,0),15))</f>
        <v>3</v>
      </c>
      <c r="P143" s="20">
        <f>IF(ISNA(INDEX($A$33:$T$117,MATCH($B143,$B$33:$B$117,0),16)),"",INDEX($A$33:$T$117,MATCH($B143,$B$33:$B$117,0),16))</f>
        <v>5</v>
      </c>
      <c r="Q143" s="45" t="str">
        <f>IF(ISNA(INDEX($A$33:$T$117,MATCH($B143,$B$33:$B$117,0),17)),"",INDEX($A$33:$T$117,MATCH($B143,$B$33:$B$117,0),17))</f>
        <v>E</v>
      </c>
      <c r="R143" s="45">
        <f>IF(ISNA(INDEX($A$33:$T$117,MATCH($B143,$B$33:$B$117,0),18)),"",INDEX($A$33:$T$117,MATCH($B143,$B$33:$B$117,0),18))</f>
        <v>0</v>
      </c>
      <c r="S143" s="45">
        <f>IF(ISNA(INDEX($A$33:$T$117,MATCH($B143,$B$33:$B$117,0),19)),"",INDEX($A$33:$T$117,MATCH($B143,$B$33:$B$117,0),19))</f>
        <v>0</v>
      </c>
      <c r="T143" s="46" t="s">
        <v>72</v>
      </c>
    </row>
    <row r="144" spans="1:20" ht="30" customHeight="1" x14ac:dyDescent="0.2">
      <c r="A144" s="44" t="s">
        <v>124</v>
      </c>
      <c r="B144" s="118" t="s">
        <v>125</v>
      </c>
      <c r="C144" s="233"/>
      <c r="D144" s="233"/>
      <c r="E144" s="233"/>
      <c r="F144" s="233"/>
      <c r="G144" s="233"/>
      <c r="H144" s="233"/>
      <c r="I144" s="234"/>
      <c r="J144" s="47">
        <v>3</v>
      </c>
      <c r="K144" s="47">
        <v>2</v>
      </c>
      <c r="L144" s="47">
        <v>0</v>
      </c>
      <c r="M144" s="48">
        <v>0</v>
      </c>
      <c r="N144" s="49">
        <f>K144+L144+M144</f>
        <v>2</v>
      </c>
      <c r="O144" s="50">
        <f>P144-N144</f>
        <v>3</v>
      </c>
      <c r="P144" s="50">
        <f>ROUND(PRODUCT(J144,25)/14,0)</f>
        <v>5</v>
      </c>
      <c r="Q144" s="51"/>
      <c r="R144" s="48" t="s">
        <v>41</v>
      </c>
      <c r="S144" s="52"/>
      <c r="T144" s="48" t="s">
        <v>72</v>
      </c>
    </row>
    <row r="145" spans="1:20" ht="29.1" customHeight="1" x14ac:dyDescent="0.2">
      <c r="A145" s="44" t="s">
        <v>133</v>
      </c>
      <c r="B145" s="118" t="s">
        <v>134</v>
      </c>
      <c r="C145" s="119"/>
      <c r="D145" s="119"/>
      <c r="E145" s="119"/>
      <c r="F145" s="119"/>
      <c r="G145" s="119"/>
      <c r="H145" s="119"/>
      <c r="I145" s="120"/>
      <c r="J145" s="47">
        <v>6</v>
      </c>
      <c r="K145" s="47">
        <v>2</v>
      </c>
      <c r="L145" s="47">
        <v>2</v>
      </c>
      <c r="M145" s="48">
        <v>0</v>
      </c>
      <c r="N145" s="49">
        <v>4</v>
      </c>
      <c r="O145" s="50">
        <v>7</v>
      </c>
      <c r="P145" s="50">
        <v>11</v>
      </c>
      <c r="Q145" s="51" t="s">
        <v>46</v>
      </c>
      <c r="R145" s="48"/>
      <c r="S145" s="52"/>
      <c r="T145" s="48" t="s">
        <v>72</v>
      </c>
    </row>
    <row r="146" spans="1:20" ht="16.5" customHeight="1" x14ac:dyDescent="0.2">
      <c r="A146" s="44" t="s">
        <v>135</v>
      </c>
      <c r="B146" s="121" t="s">
        <v>136</v>
      </c>
      <c r="C146" s="121"/>
      <c r="D146" s="121"/>
      <c r="E146" s="121"/>
      <c r="F146" s="121"/>
      <c r="G146" s="121"/>
      <c r="H146" s="121"/>
      <c r="I146" s="121"/>
      <c r="J146" s="47">
        <v>3</v>
      </c>
      <c r="K146" s="47">
        <v>1</v>
      </c>
      <c r="L146" s="47">
        <v>1</v>
      </c>
      <c r="M146" s="48">
        <v>0</v>
      </c>
      <c r="N146" s="49">
        <v>2</v>
      </c>
      <c r="O146" s="50">
        <v>3</v>
      </c>
      <c r="P146" s="50">
        <v>5</v>
      </c>
      <c r="Q146" s="51" t="s">
        <v>46</v>
      </c>
      <c r="R146" s="48"/>
      <c r="S146" s="52"/>
      <c r="T146" s="48" t="s">
        <v>72</v>
      </c>
    </row>
    <row r="147" spans="1:20" ht="16.5" customHeight="1" x14ac:dyDescent="0.2">
      <c r="A147" s="44" t="s">
        <v>140</v>
      </c>
      <c r="B147" s="118" t="s">
        <v>139</v>
      </c>
      <c r="C147" s="119"/>
      <c r="D147" s="119"/>
      <c r="E147" s="119"/>
      <c r="F147" s="119"/>
      <c r="G147" s="119"/>
      <c r="H147" s="119"/>
      <c r="I147" s="120"/>
      <c r="J147" s="47">
        <v>3</v>
      </c>
      <c r="K147" s="47">
        <v>1</v>
      </c>
      <c r="L147" s="47">
        <v>0</v>
      </c>
      <c r="M147" s="48">
        <v>1</v>
      </c>
      <c r="N147" s="49">
        <v>2</v>
      </c>
      <c r="O147" s="50">
        <v>3</v>
      </c>
      <c r="P147" s="50">
        <v>5</v>
      </c>
      <c r="Q147" s="51" t="s">
        <v>46</v>
      </c>
      <c r="R147" s="48"/>
      <c r="S147" s="52"/>
      <c r="T147" s="48" t="s">
        <v>72</v>
      </c>
    </row>
    <row r="148" spans="1:20" ht="24.95" customHeight="1" x14ac:dyDescent="0.2">
      <c r="A148" s="44" t="s">
        <v>137</v>
      </c>
      <c r="B148" s="121" t="s">
        <v>138</v>
      </c>
      <c r="C148" s="121"/>
      <c r="D148" s="121"/>
      <c r="E148" s="121"/>
      <c r="F148" s="121"/>
      <c r="G148" s="121"/>
      <c r="H148" s="121"/>
      <c r="I148" s="121"/>
      <c r="J148" s="20">
        <f>IF(ISNA(INDEX($A$33:$T$117,MATCH($B146,$B$33:$B$117,0),10)),"",INDEX($A$33:$T$117,MATCH($B146,$B$33:$B$117,0),10))</f>
        <v>3</v>
      </c>
      <c r="K148" s="20">
        <f>IF(ISNA(INDEX($A$33:$T$117,MATCH($B146,$B$33:$B$117,0),11)),"",INDEX($A$33:$T$117,MATCH($B146,$B$33:$B$117,0),11))</f>
        <v>1</v>
      </c>
      <c r="L148" s="20">
        <f>IF(ISNA(INDEX($A$33:$T$117,MATCH($B146,$B$33:$B$117,0),12)),"",INDEX($A$33:$T$117,MATCH($B146,$B$33:$B$117,0),12))</f>
        <v>1</v>
      </c>
      <c r="M148" s="20">
        <f>IF(ISNA(INDEX($A$33:$T$117,MATCH($B146,$B$33:$B$117,0),13)),"",INDEX($A$33:$T$117,MATCH($B146,$B$33:$B$117,0),13))</f>
        <v>0</v>
      </c>
      <c r="N148" s="20">
        <f>IF(ISNA(INDEX($A$33:$T$117,MATCH($B146,$B$33:$B$117,0),14)),"",INDEX($A$33:$T$117,MATCH($B146,$B$33:$B$117,0),14))</f>
        <v>2</v>
      </c>
      <c r="O148" s="20">
        <f>IF(ISNA(INDEX($A$33:$T$117,MATCH($B146,$B$33:$B$117,0),15)),"",INDEX($A$33:$T$117,MATCH($B146,$B$33:$B$117,0),15))</f>
        <v>3</v>
      </c>
      <c r="P148" s="20">
        <f>IF(ISNA(INDEX($A$33:$T$117,MATCH($B146,$B$33:$B$117,0),16)),"",INDEX($A$33:$T$117,MATCH($B146,$B$33:$B$117,0),16))</f>
        <v>5</v>
      </c>
      <c r="Q148" s="45"/>
      <c r="R148" s="45" t="s">
        <v>41</v>
      </c>
      <c r="S148" s="45">
        <f>IF(ISNA(INDEX($A$33:$T$117,MATCH($B146,$B$33:$B$117,0),19)),"",INDEX($A$33:$T$117,MATCH($B146,$B$33:$B$117,0),19))</f>
        <v>0</v>
      </c>
      <c r="T148" s="46" t="s">
        <v>72</v>
      </c>
    </row>
    <row r="149" spans="1:20" ht="18.95" customHeight="1" x14ac:dyDescent="0.2">
      <c r="A149" s="44" t="s">
        <v>144</v>
      </c>
      <c r="B149" s="121" t="s">
        <v>145</v>
      </c>
      <c r="C149" s="121"/>
      <c r="D149" s="121"/>
      <c r="E149" s="121"/>
      <c r="F149" s="121"/>
      <c r="G149" s="121"/>
      <c r="H149" s="121"/>
      <c r="I149" s="121"/>
      <c r="J149" s="53">
        <v>5</v>
      </c>
      <c r="K149" s="53">
        <v>1</v>
      </c>
      <c r="L149" s="53">
        <v>0</v>
      </c>
      <c r="M149" s="53">
        <v>2</v>
      </c>
      <c r="N149" s="23">
        <f>K149+L149+M149</f>
        <v>3</v>
      </c>
      <c r="O149" s="23">
        <f>P149-N149</f>
        <v>6</v>
      </c>
      <c r="P149" s="23">
        <f>ROUND(PRODUCT(J149,25)/14,0)</f>
        <v>9</v>
      </c>
      <c r="Q149" s="53" t="s">
        <v>46</v>
      </c>
      <c r="R149" s="48"/>
      <c r="S149" s="53"/>
      <c r="T149" s="46" t="s">
        <v>72</v>
      </c>
    </row>
    <row r="150" spans="1:20" x14ac:dyDescent="0.2">
      <c r="A150" s="25" t="s">
        <v>48</v>
      </c>
      <c r="B150" s="235"/>
      <c r="C150" s="235"/>
      <c r="D150" s="235"/>
      <c r="E150" s="235"/>
      <c r="F150" s="235"/>
      <c r="G150" s="235"/>
      <c r="H150" s="235"/>
      <c r="I150" s="235"/>
      <c r="J150" s="54">
        <f>IF(ISNA(SUM(J136:J149)),"",SUM(J136:J149))</f>
        <v>56</v>
      </c>
      <c r="K150" s="54">
        <f t="shared" ref="K150:P150" si="41">SUM(K136:K149)</f>
        <v>17</v>
      </c>
      <c r="L150" s="54">
        <f t="shared" si="41"/>
        <v>10</v>
      </c>
      <c r="M150" s="54">
        <f t="shared" si="41"/>
        <v>10</v>
      </c>
      <c r="N150" s="54">
        <f t="shared" si="41"/>
        <v>37</v>
      </c>
      <c r="O150" s="54">
        <f t="shared" si="41"/>
        <v>60</v>
      </c>
      <c r="P150" s="54">
        <f t="shared" si="41"/>
        <v>97</v>
      </c>
      <c r="Q150" s="25">
        <v>10</v>
      </c>
      <c r="R150" s="25">
        <v>3</v>
      </c>
      <c r="S150" s="25">
        <f>COUNTIF(S136:S149,"VP")</f>
        <v>0</v>
      </c>
      <c r="T150" s="46"/>
    </row>
    <row r="151" spans="1:20" x14ac:dyDescent="0.2">
      <c r="A151" s="164" t="s">
        <v>59</v>
      </c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</row>
    <row r="152" spans="1:20" x14ac:dyDescent="0.2">
      <c r="A152" s="44"/>
      <c r="B152" s="121"/>
      <c r="C152" s="121"/>
      <c r="D152" s="121"/>
      <c r="E152" s="121"/>
      <c r="F152" s="121"/>
      <c r="G152" s="121"/>
      <c r="H152" s="121"/>
      <c r="I152" s="121"/>
      <c r="J152" s="20" t="str">
        <f>IF(ISNA(INDEX($A$33:$T$117,MATCH($B152,$B$33:$B$117,0),10)),"",INDEX($A$33:$T$117,MATCH($B152,$B$33:$B$117,0),10))</f>
        <v/>
      </c>
      <c r="K152" s="20" t="str">
        <f>IF(ISNA(INDEX($A$33:$T$117,MATCH($B152,$B$33:$B$117,0),11)),"",INDEX($A$33:$T$117,MATCH($B152,$B$33:$B$117,0),11))</f>
        <v/>
      </c>
      <c r="L152" s="20" t="str">
        <f>IF(ISNA(INDEX($A$33:$T$117,MATCH($B152,$B$33:$B$117,0),12)),"",INDEX($A$33:$T$117,MATCH($B152,$B$33:$B$117,0),12))</f>
        <v/>
      </c>
      <c r="M152" s="20" t="str">
        <f>IF(ISNA(INDEX($A$33:$T$117,MATCH($B152,$B$33:$B$117,0),13)),"",INDEX($A$33:$T$117,MATCH($B152,$B$33:$B$117,0),13))</f>
        <v/>
      </c>
      <c r="N152" s="20" t="str">
        <f>IF(ISNA(INDEX($A$33:$T$117,MATCH($B152,$B$33:$B$117,0),14)),"",INDEX($A$33:$T$117,MATCH($B152,$B$33:$B$117,0),14))</f>
        <v/>
      </c>
      <c r="O152" s="20" t="str">
        <f>IF(ISNA(INDEX($A$33:$T$117,MATCH($B152,$B$33:$B$117,0),15)),"",INDEX($A$33:$T$117,MATCH($B152,$B$33:$B$117,0),15))</f>
        <v/>
      </c>
      <c r="P152" s="20" t="str">
        <f>IF(ISNA(INDEX($A$33:$T$117,MATCH($B152,$B$33:$B$117,0),16)),"",INDEX($A$33:$T$117,MATCH($B152,$B$33:$B$117,0),16))</f>
        <v/>
      </c>
      <c r="Q152" s="45" t="str">
        <f>IF(ISNA(INDEX($A$33:$T$117,MATCH($B152,$B$33:$B$117,0),17)),"",INDEX($A$33:$T$117,MATCH($B152,$B$33:$B$117,0),17))</f>
        <v/>
      </c>
      <c r="R152" s="45" t="str">
        <f>IF(ISNA(INDEX($A$33:$T$117,MATCH($B152,$B$33:$B$117,0),18)),"",INDEX($A$33:$T$117,MATCH($B152,$B$33:$B$117,0),18))</f>
        <v/>
      </c>
      <c r="S152" s="45" t="str">
        <f>IF(ISNA(INDEX($A$33:$T$117,MATCH($B152,$B$33:$B$117,0),19)),"",INDEX($A$33:$T$117,MATCH($B152,$B$33:$B$117,0),19))</f>
        <v/>
      </c>
      <c r="T152" s="49" t="s">
        <v>31</v>
      </c>
    </row>
    <row r="153" spans="1:20" x14ac:dyDescent="0.2">
      <c r="A153" s="25" t="s">
        <v>48</v>
      </c>
      <c r="B153" s="164"/>
      <c r="C153" s="164"/>
      <c r="D153" s="164"/>
      <c r="E153" s="164"/>
      <c r="F153" s="164"/>
      <c r="G153" s="164"/>
      <c r="H153" s="164"/>
      <c r="I153" s="164"/>
      <c r="J153" s="54">
        <f t="shared" ref="J153:P153" si="42">SUM(J152:J152)</f>
        <v>0</v>
      </c>
      <c r="K153" s="54">
        <f t="shared" si="42"/>
        <v>0</v>
      </c>
      <c r="L153" s="54">
        <f t="shared" si="42"/>
        <v>0</v>
      </c>
      <c r="M153" s="54">
        <f t="shared" si="42"/>
        <v>0</v>
      </c>
      <c r="N153" s="54">
        <f t="shared" si="42"/>
        <v>0</v>
      </c>
      <c r="O153" s="54">
        <f t="shared" si="42"/>
        <v>0</v>
      </c>
      <c r="P153" s="54">
        <f t="shared" si="42"/>
        <v>0</v>
      </c>
      <c r="Q153" s="25">
        <f>COUNTIF(Q152:Q152,"E")</f>
        <v>0</v>
      </c>
      <c r="R153" s="25">
        <f>COUNTIF(R152:R152,"C")</f>
        <v>0</v>
      </c>
      <c r="S153" s="25">
        <f>COUNTIF(S152:S152,"VP")</f>
        <v>0</v>
      </c>
      <c r="T153" s="55"/>
    </row>
    <row r="154" spans="1:20" ht="18.75" customHeight="1" x14ac:dyDescent="0.2">
      <c r="A154" s="205" t="s">
        <v>55</v>
      </c>
      <c r="B154" s="205"/>
      <c r="C154" s="205"/>
      <c r="D154" s="205"/>
      <c r="E154" s="205"/>
      <c r="F154" s="205"/>
      <c r="G154" s="205"/>
      <c r="H154" s="205"/>
      <c r="I154" s="205"/>
      <c r="J154" s="54">
        <f t="shared" ref="J154:S154" si="43">SUM(J150,J153)</f>
        <v>56</v>
      </c>
      <c r="K154" s="54">
        <f t="shared" si="43"/>
        <v>17</v>
      </c>
      <c r="L154" s="54">
        <f t="shared" si="43"/>
        <v>10</v>
      </c>
      <c r="M154" s="54">
        <f t="shared" si="43"/>
        <v>10</v>
      </c>
      <c r="N154" s="54">
        <f t="shared" si="43"/>
        <v>37</v>
      </c>
      <c r="O154" s="54">
        <f t="shared" si="43"/>
        <v>60</v>
      </c>
      <c r="P154" s="54">
        <f t="shared" si="43"/>
        <v>97</v>
      </c>
      <c r="Q154" s="54">
        <f t="shared" si="43"/>
        <v>10</v>
      </c>
      <c r="R154" s="54">
        <f t="shared" si="43"/>
        <v>3</v>
      </c>
      <c r="S154" s="54">
        <f t="shared" si="43"/>
        <v>0</v>
      </c>
      <c r="T154" s="56">
        <v>13</v>
      </c>
    </row>
    <row r="155" spans="1:20" ht="12.75" customHeight="1" x14ac:dyDescent="0.2">
      <c r="A155" s="205" t="s">
        <v>56</v>
      </c>
      <c r="B155" s="205"/>
      <c r="C155" s="205"/>
      <c r="D155" s="205"/>
      <c r="E155" s="205"/>
      <c r="F155" s="205"/>
      <c r="G155" s="205"/>
      <c r="H155" s="205"/>
      <c r="I155" s="205"/>
      <c r="J155" s="205"/>
      <c r="K155" s="54">
        <f>K150*14+K153*12</f>
        <v>238</v>
      </c>
      <c r="L155" s="54">
        <f t="shared" ref="L155:P155" si="44">L150*14+L153*12</f>
        <v>140</v>
      </c>
      <c r="M155" s="54">
        <f t="shared" si="44"/>
        <v>140</v>
      </c>
      <c r="N155" s="54">
        <f t="shared" si="44"/>
        <v>518</v>
      </c>
      <c r="O155" s="54">
        <f t="shared" si="44"/>
        <v>840</v>
      </c>
      <c r="P155" s="54">
        <f t="shared" si="44"/>
        <v>1358</v>
      </c>
      <c r="Q155" s="217"/>
      <c r="R155" s="217"/>
      <c r="S155" s="217"/>
      <c r="T155" s="217"/>
    </row>
    <row r="156" spans="1:20" x14ac:dyDescent="0.2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18">
        <f>SUM(K155:M155)</f>
        <v>518</v>
      </c>
      <c r="L156" s="218"/>
      <c r="M156" s="218"/>
      <c r="N156" s="219">
        <f>SUM(N155:O155)</f>
        <v>1358</v>
      </c>
      <c r="O156" s="219"/>
      <c r="P156" s="219"/>
      <c r="Q156" s="217"/>
      <c r="R156" s="217"/>
      <c r="S156" s="217"/>
      <c r="T156" s="217"/>
    </row>
    <row r="157" spans="1:20" ht="13.5" customHeight="1" x14ac:dyDescent="0.2"/>
    <row r="159" spans="1:20" ht="20.25" customHeight="1" x14ac:dyDescent="0.2">
      <c r="A159" s="126" t="s">
        <v>78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</row>
    <row r="160" spans="1:20" ht="27.75" customHeight="1" x14ac:dyDescent="0.2">
      <c r="A160" s="164" t="s">
        <v>34</v>
      </c>
      <c r="B160" s="164" t="s">
        <v>35</v>
      </c>
      <c r="C160" s="164"/>
      <c r="D160" s="164"/>
      <c r="E160" s="164"/>
      <c r="F160" s="164"/>
      <c r="G160" s="164"/>
      <c r="H160" s="164"/>
      <c r="I160" s="164"/>
      <c r="J160" s="236" t="s">
        <v>36</v>
      </c>
      <c r="K160" s="236" t="s">
        <v>37</v>
      </c>
      <c r="L160" s="236"/>
      <c r="M160" s="236"/>
      <c r="N160" s="236" t="s">
        <v>38</v>
      </c>
      <c r="O160" s="236"/>
      <c r="P160" s="236"/>
      <c r="Q160" s="236" t="s">
        <v>39</v>
      </c>
      <c r="R160" s="236"/>
      <c r="S160" s="236"/>
      <c r="T160" s="236" t="s">
        <v>40</v>
      </c>
    </row>
    <row r="161" spans="1:20" ht="31.5" customHeight="1" x14ac:dyDescent="0.2">
      <c r="A161" s="164"/>
      <c r="B161" s="164"/>
      <c r="C161" s="164"/>
      <c r="D161" s="164"/>
      <c r="E161" s="164"/>
      <c r="F161" s="164"/>
      <c r="G161" s="164"/>
      <c r="H161" s="164"/>
      <c r="I161" s="164"/>
      <c r="J161" s="236"/>
      <c r="K161" s="43" t="s">
        <v>41</v>
      </c>
      <c r="L161" s="43" t="s">
        <v>42</v>
      </c>
      <c r="M161" s="43" t="s">
        <v>43</v>
      </c>
      <c r="N161" s="43" t="s">
        <v>44</v>
      </c>
      <c r="O161" s="43" t="s">
        <v>24</v>
      </c>
      <c r="P161" s="43" t="s">
        <v>45</v>
      </c>
      <c r="Q161" s="43" t="s">
        <v>46</v>
      </c>
      <c r="R161" s="43" t="s">
        <v>41</v>
      </c>
      <c r="S161" s="43" t="s">
        <v>47</v>
      </c>
      <c r="T161" s="236"/>
    </row>
    <row r="162" spans="1:20" ht="17.25" customHeight="1" x14ac:dyDescent="0.2">
      <c r="A162" s="164" t="s">
        <v>58</v>
      </c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</row>
    <row r="163" spans="1:20" ht="26.1" customHeight="1" x14ac:dyDescent="0.2">
      <c r="A163" s="44" t="str">
        <f>IF(ISNA(INDEX($A$33:$T$117,MATCH($B163,$B$33:$B$117,0),1)),"",INDEX($A$33:$T$117,MATCH($B163,$B$33:$B$117,0),1))</f>
        <v>CMR1101</v>
      </c>
      <c r="B163" s="237" t="s">
        <v>183</v>
      </c>
      <c r="C163" s="237"/>
      <c r="D163" s="237"/>
      <c r="E163" s="237"/>
      <c r="F163" s="237"/>
      <c r="G163" s="237"/>
      <c r="H163" s="237"/>
      <c r="I163" s="237"/>
      <c r="J163" s="20">
        <f>IF(ISNA(INDEX($A$33:$T$117,MATCH($B163,$B$33:$B$117,0),10)),"",INDEX($A$33:$T$117,MATCH($B163,$B$33:$B$117,0),10))</f>
        <v>6</v>
      </c>
      <c r="K163" s="20">
        <f>IF(ISNA(INDEX($A$33:$T$117,MATCH($B163,$B$33:$B$117,0),11)),"",INDEX($A$33:$T$117,MATCH($B163,$B$33:$B$117,0),11))</f>
        <v>2</v>
      </c>
      <c r="L163" s="20">
        <f>IF(ISNA(INDEX($A$33:$T$117,MATCH($B163,$B$33:$B$117,0),12)),"",INDEX($A$33:$T$117,MATCH($B163,$B$33:$B$117,0),12))</f>
        <v>2</v>
      </c>
      <c r="M163" s="20">
        <f>IF(ISNA(INDEX($A$33:$T$117,MATCH($B163,$B$33:$B$117,0),13)),"",INDEX($A$33:$T$117,MATCH($B163,$B$33:$B$117,0),13))</f>
        <v>0</v>
      </c>
      <c r="N163" s="20">
        <f>IF(ISNA(INDEX($A$33:$T$117,MATCH($B163,$B$33:$B$117,0),14)),"",INDEX($A$33:$T$117,MATCH($B163,$B$33:$B$117,0),14))</f>
        <v>4</v>
      </c>
      <c r="O163" s="20">
        <f>IF(ISNA(INDEX($A$33:$T$117,MATCH($B163,$B$33:$B$117,0),15)),"",INDEX($A$33:$T$117,MATCH($B163,$B$33:$B$117,0),15))</f>
        <v>7</v>
      </c>
      <c r="P163" s="20">
        <f>IF(ISNA(INDEX($A$33:$T$117,MATCH($B163,$B$33:$B$117,0),16)),"",INDEX($A$33:$T$117,MATCH($B163,$B$33:$B$117,0),16))</f>
        <v>11</v>
      </c>
      <c r="Q163" s="45" t="str">
        <f>IF(ISNA(INDEX($A$33:$T$117,MATCH($B163,$B$33:$B$117,0),17)),"",INDEX($A$33:$T$117,MATCH($B163,$B$33:$B$117,0),17))</f>
        <v>E</v>
      </c>
      <c r="R163" s="45">
        <f>IF(ISNA(INDEX($A$33:$T$117,MATCH($B163,$B$33:$B$117,0),18)),"",INDEX($A$33:$T$117,MATCH($B163,$B$33:$B$117,0),18))</f>
        <v>0</v>
      </c>
      <c r="S163" s="45">
        <f>IF(ISNA(INDEX($A$33:$T$117,MATCH($B163,$B$33:$B$117,0),19)),"",INDEX($A$33:$T$117,MATCH($B163,$B$33:$B$117,0),19))</f>
        <v>0</v>
      </c>
      <c r="T163" s="46" t="s">
        <v>74</v>
      </c>
    </row>
    <row r="164" spans="1:20" ht="14.45" customHeight="1" x14ac:dyDescent="0.2">
      <c r="A164" s="25" t="s">
        <v>48</v>
      </c>
      <c r="B164" s="235"/>
      <c r="C164" s="235"/>
      <c r="D164" s="235"/>
      <c r="E164" s="235"/>
      <c r="F164" s="235"/>
      <c r="G164" s="235"/>
      <c r="H164" s="235"/>
      <c r="I164" s="235"/>
      <c r="J164" s="54">
        <f t="shared" ref="J164:P164" si="45">SUM(J163:J163)</f>
        <v>6</v>
      </c>
      <c r="K164" s="54">
        <f t="shared" si="45"/>
        <v>2</v>
      </c>
      <c r="L164" s="54">
        <f t="shared" si="45"/>
        <v>2</v>
      </c>
      <c r="M164" s="54">
        <f t="shared" si="45"/>
        <v>0</v>
      </c>
      <c r="N164" s="54">
        <f t="shared" si="45"/>
        <v>4</v>
      </c>
      <c r="O164" s="54">
        <f t="shared" si="45"/>
        <v>7</v>
      </c>
      <c r="P164" s="54">
        <f t="shared" si="45"/>
        <v>11</v>
      </c>
      <c r="Q164" s="25">
        <f>COUNTIF(Q163:Q163,"E")</f>
        <v>1</v>
      </c>
      <c r="R164" s="25">
        <f>COUNTIF(R163:R163,"C")</f>
        <v>0</v>
      </c>
      <c r="S164" s="25">
        <f>COUNTIF(S163:S163,"VP")</f>
        <v>0</v>
      </c>
      <c r="T164" s="19"/>
    </row>
    <row r="165" spans="1:20" ht="18" customHeight="1" x14ac:dyDescent="0.2">
      <c r="A165" s="164" t="s">
        <v>59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</row>
    <row r="166" spans="1:20" ht="30.6" customHeight="1" x14ac:dyDescent="0.2">
      <c r="A166" s="95" t="s">
        <v>153</v>
      </c>
      <c r="B166" s="237" t="s">
        <v>152</v>
      </c>
      <c r="C166" s="237"/>
      <c r="D166" s="237"/>
      <c r="E166" s="237"/>
      <c r="F166" s="237"/>
      <c r="G166" s="237"/>
      <c r="H166" s="237"/>
      <c r="I166" s="237"/>
      <c r="J166" s="20">
        <f>IF(ISNA(INDEX($A$33:$T$117,MATCH($B166,$B$33:$B$117,0),10)),"",INDEX($A$33:$T$117,MATCH($B166,$B$33:$B$117,0),10))</f>
        <v>5</v>
      </c>
      <c r="K166" s="20">
        <f>IF(ISNA(INDEX($A$33:$T$117,MATCH($B166,$B$33:$B$117,0),11)),"",INDEX($A$33:$T$117,MATCH($B166,$B$33:$B$117,0),11))</f>
        <v>2</v>
      </c>
      <c r="L166" s="20">
        <f>IF(ISNA(INDEX($A$33:$T$117,MATCH($B166,$B$33:$B$117,0),12)),"",INDEX($A$33:$T$117,MATCH($B166,$B$33:$B$117,0),12))</f>
        <v>0</v>
      </c>
      <c r="M166" s="20">
        <f>IF(ISNA(INDEX($A$33:$T$117,MATCH($B166,$B$33:$B$117,0),13)),"",INDEX($A$33:$T$117,MATCH($B166,$B$33:$B$117,0),13))</f>
        <v>0</v>
      </c>
      <c r="N166" s="20">
        <f>IF(ISNA(INDEX($A$33:$T$117,MATCH($B166,$B$33:$B$117,0),14)),"",INDEX($A$33:$T$117,MATCH($B166,$B$33:$B$117,0),14))</f>
        <v>2</v>
      </c>
      <c r="O166" s="20">
        <f>IF(ISNA(INDEX($A$33:$T$117,MATCH($B166,$B$33:$B$117,0),15)),"",INDEX($A$33:$T$117,MATCH($B166,$B$33:$B$117,0),15))</f>
        <v>8</v>
      </c>
      <c r="P166" s="20">
        <f>IF(ISNA(INDEX($A$33:$T$117,MATCH($B166,$B$33:$B$117,0),16)),"",INDEX($A$33:$T$117,MATCH($B166,$B$33:$B$117,0),16))</f>
        <v>10</v>
      </c>
      <c r="Q166" s="45">
        <f>IF(ISNA(INDEX($A$33:$T$117,MATCH($B166,$B$33:$B$117,0),17)),"",INDEX($A$33:$T$117,MATCH($B166,$B$33:$B$117,0),17))</f>
        <v>0</v>
      </c>
      <c r="R166" s="45" t="str">
        <f>IF(ISNA(INDEX($A$33:$T$117,MATCH($B166,$B$33:$B$117,0),18)),"",INDEX($A$33:$T$117,MATCH($B166,$B$33:$B$117,0),18))</f>
        <v>C</v>
      </c>
      <c r="S166" s="45">
        <f>IF(ISNA(INDEX($A$33:$T$117,MATCH($B166,$B$33:$B$117,0),19)),"",INDEX($A$33:$T$117,MATCH($B166,$B$33:$B$117,0),19))</f>
        <v>0</v>
      </c>
      <c r="T166" s="46" t="s">
        <v>74</v>
      </c>
    </row>
    <row r="167" spans="1:20" ht="21" customHeight="1" x14ac:dyDescent="0.2">
      <c r="A167" s="25" t="s">
        <v>48</v>
      </c>
      <c r="B167" s="238"/>
      <c r="C167" s="238"/>
      <c r="D167" s="238"/>
      <c r="E167" s="238"/>
      <c r="F167" s="238"/>
      <c r="G167" s="238"/>
      <c r="H167" s="238"/>
      <c r="I167" s="238"/>
      <c r="J167" s="54">
        <f t="shared" ref="J167:P167" si="46">SUM(J166:J166)</f>
        <v>5</v>
      </c>
      <c r="K167" s="54">
        <f t="shared" si="46"/>
        <v>2</v>
      </c>
      <c r="L167" s="54">
        <f t="shared" si="46"/>
        <v>0</v>
      </c>
      <c r="M167" s="54">
        <f t="shared" si="46"/>
        <v>0</v>
      </c>
      <c r="N167" s="54">
        <f t="shared" si="46"/>
        <v>2</v>
      </c>
      <c r="O167" s="54">
        <f t="shared" si="46"/>
        <v>8</v>
      </c>
      <c r="P167" s="54">
        <f t="shared" si="46"/>
        <v>10</v>
      </c>
      <c r="Q167" s="25">
        <f>COUNTIF(Q166:Q166,"E")</f>
        <v>0</v>
      </c>
      <c r="R167" s="25">
        <f>COUNTIF(R166:R166,"C")</f>
        <v>1</v>
      </c>
      <c r="S167" s="25">
        <f>COUNTIF(S166:S166,"VP")</f>
        <v>0</v>
      </c>
      <c r="T167" s="57"/>
    </row>
    <row r="168" spans="1:20" ht="21.75" customHeight="1" x14ac:dyDescent="0.2">
      <c r="A168" s="205" t="s">
        <v>55</v>
      </c>
      <c r="B168" s="205"/>
      <c r="C168" s="205"/>
      <c r="D168" s="205"/>
      <c r="E168" s="205"/>
      <c r="F168" s="205"/>
      <c r="G168" s="205"/>
      <c r="H168" s="205"/>
      <c r="I168" s="205"/>
      <c r="J168" s="54">
        <f t="shared" ref="J168:S168" si="47">SUM(J164,J167)</f>
        <v>11</v>
      </c>
      <c r="K168" s="54">
        <f t="shared" si="47"/>
        <v>4</v>
      </c>
      <c r="L168" s="54">
        <f t="shared" si="47"/>
        <v>2</v>
      </c>
      <c r="M168" s="54">
        <f t="shared" si="47"/>
        <v>0</v>
      </c>
      <c r="N168" s="54">
        <f t="shared" si="47"/>
        <v>6</v>
      </c>
      <c r="O168" s="54">
        <f t="shared" si="47"/>
        <v>15</v>
      </c>
      <c r="P168" s="54">
        <f t="shared" si="47"/>
        <v>21</v>
      </c>
      <c r="Q168" s="54">
        <f t="shared" si="47"/>
        <v>1</v>
      </c>
      <c r="R168" s="54">
        <f t="shared" si="47"/>
        <v>1</v>
      </c>
      <c r="S168" s="54">
        <f t="shared" si="47"/>
        <v>0</v>
      </c>
      <c r="T168" s="58">
        <v>2</v>
      </c>
    </row>
    <row r="169" spans="1:20" ht="15.75" customHeight="1" x14ac:dyDescent="0.2">
      <c r="A169" s="205" t="s">
        <v>56</v>
      </c>
      <c r="B169" s="205"/>
      <c r="C169" s="205"/>
      <c r="D169" s="205"/>
      <c r="E169" s="205"/>
      <c r="F169" s="205"/>
      <c r="G169" s="205"/>
      <c r="H169" s="205"/>
      <c r="I169" s="205"/>
      <c r="J169" s="205"/>
      <c r="K169" s="54">
        <f t="shared" ref="K169:P169" si="48">K164*14+K167*12</f>
        <v>52</v>
      </c>
      <c r="L169" s="54">
        <f t="shared" si="48"/>
        <v>28</v>
      </c>
      <c r="M169" s="54">
        <f t="shared" si="48"/>
        <v>0</v>
      </c>
      <c r="N169" s="54">
        <f t="shared" si="48"/>
        <v>80</v>
      </c>
      <c r="O169" s="54">
        <f t="shared" si="48"/>
        <v>194</v>
      </c>
      <c r="P169" s="54">
        <f t="shared" si="48"/>
        <v>274</v>
      </c>
      <c r="Q169" s="217"/>
      <c r="R169" s="217"/>
      <c r="S169" s="217"/>
      <c r="T169" s="217"/>
    </row>
    <row r="170" spans="1:20" ht="17.25" customHeight="1" x14ac:dyDescent="0.2">
      <c r="A170" s="205"/>
      <c r="B170" s="205"/>
      <c r="C170" s="205"/>
      <c r="D170" s="205"/>
      <c r="E170" s="205"/>
      <c r="F170" s="205"/>
      <c r="G170" s="205"/>
      <c r="H170" s="205"/>
      <c r="I170" s="205"/>
      <c r="J170" s="205"/>
      <c r="K170" s="218">
        <f>SUM(K169:M169)</f>
        <v>80</v>
      </c>
      <c r="L170" s="218"/>
      <c r="M170" s="218"/>
      <c r="N170" s="219">
        <f>SUM(N169:O169)</f>
        <v>274</v>
      </c>
      <c r="O170" s="219"/>
      <c r="P170" s="219"/>
      <c r="Q170" s="217"/>
      <c r="R170" s="217"/>
      <c r="S170" s="217"/>
      <c r="T170" s="217"/>
    </row>
    <row r="171" spans="1:20" ht="11.1" customHeight="1" x14ac:dyDescent="0.2"/>
    <row r="172" spans="1:20" ht="12.75" customHeight="1" x14ac:dyDescent="0.2"/>
    <row r="173" spans="1:20" ht="23.25" customHeight="1" x14ac:dyDescent="0.2">
      <c r="A173" s="164" t="s">
        <v>79</v>
      </c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</row>
    <row r="174" spans="1:20" ht="26.25" customHeight="1" x14ac:dyDescent="0.2">
      <c r="A174" s="164" t="s">
        <v>34</v>
      </c>
      <c r="B174" s="164" t="s">
        <v>35</v>
      </c>
      <c r="C174" s="164"/>
      <c r="D174" s="164"/>
      <c r="E174" s="164"/>
      <c r="F174" s="164"/>
      <c r="G174" s="164"/>
      <c r="H174" s="164"/>
      <c r="I174" s="164"/>
      <c r="J174" s="236" t="s">
        <v>36</v>
      </c>
      <c r="K174" s="236" t="s">
        <v>37</v>
      </c>
      <c r="L174" s="236"/>
      <c r="M174" s="236"/>
      <c r="N174" s="236" t="s">
        <v>38</v>
      </c>
      <c r="O174" s="236"/>
      <c r="P174" s="236"/>
      <c r="Q174" s="236" t="s">
        <v>39</v>
      </c>
      <c r="R174" s="236"/>
      <c r="S174" s="236"/>
      <c r="T174" s="236" t="s">
        <v>40</v>
      </c>
    </row>
    <row r="175" spans="1:20" x14ac:dyDescent="0.2">
      <c r="A175" s="164"/>
      <c r="B175" s="164"/>
      <c r="C175" s="164"/>
      <c r="D175" s="164"/>
      <c r="E175" s="164"/>
      <c r="F175" s="164"/>
      <c r="G175" s="164"/>
      <c r="H175" s="164"/>
      <c r="I175" s="164"/>
      <c r="J175" s="236"/>
      <c r="K175" s="43" t="s">
        <v>41</v>
      </c>
      <c r="L175" s="43" t="s">
        <v>42</v>
      </c>
      <c r="M175" s="43" t="s">
        <v>43</v>
      </c>
      <c r="N175" s="43" t="s">
        <v>44</v>
      </c>
      <c r="O175" s="43" t="s">
        <v>24</v>
      </c>
      <c r="P175" s="43" t="s">
        <v>45</v>
      </c>
      <c r="Q175" s="43" t="s">
        <v>46</v>
      </c>
      <c r="R175" s="43" t="s">
        <v>41</v>
      </c>
      <c r="S175" s="43" t="s">
        <v>47</v>
      </c>
      <c r="T175" s="236"/>
    </row>
    <row r="176" spans="1:20" ht="18.75" customHeight="1" x14ac:dyDescent="0.2">
      <c r="A176" s="164" t="s">
        <v>58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</row>
    <row r="177" spans="1:20" ht="28.5" customHeight="1" x14ac:dyDescent="0.2">
      <c r="A177" s="44" t="s">
        <v>106</v>
      </c>
      <c r="B177" s="121" t="s">
        <v>121</v>
      </c>
      <c r="C177" s="121"/>
      <c r="D177" s="121"/>
      <c r="E177" s="121"/>
      <c r="F177" s="121"/>
      <c r="G177" s="121"/>
      <c r="H177" s="121"/>
      <c r="I177" s="121"/>
      <c r="J177" s="20">
        <f>IF(ISNA(INDEX($A$33:$T$117,MATCH($B177,$B$33:$B$117,0),10)),"",INDEX($A$33:$T$117,MATCH($B177,$B$33:$B$117,0),10))</f>
        <v>6</v>
      </c>
      <c r="K177" s="20">
        <f>IF(ISNA(INDEX($A$33:$T$117,MATCH($B177,$B$33:$B$117,0),11)),"",INDEX($A$33:$T$117,MATCH($B177,$B$33:$B$117,0),11))</f>
        <v>2</v>
      </c>
      <c r="L177" s="20">
        <f>IF(ISNA(INDEX($A$33:$T$117,MATCH($B177,$B$33:$B$117,0),12)),"",INDEX($A$33:$T$117,MATCH($B177,$B$33:$B$117,0),12))</f>
        <v>2</v>
      </c>
      <c r="M177" s="20">
        <f>IF(ISNA(INDEX($A$33:$T$117,MATCH($B177,$B$33:$B$117,0),13)),"",INDEX($A$33:$T$117,MATCH($B177,$B$33:$B$117,0),13))</f>
        <v>0</v>
      </c>
      <c r="N177" s="20">
        <f>IF(ISNA(INDEX($A$33:$T$117,MATCH($B177,$B$33:$B$117,0),14)),"",INDEX($A$33:$T$117,MATCH($B177,$B$33:$B$117,0),14))</f>
        <v>4</v>
      </c>
      <c r="O177" s="20">
        <f>IF(ISNA(INDEX($A$33:$T$117,MATCH($B177,$B$33:$B$117,0),15)),"",INDEX($A$33:$T$117,MATCH($B177,$B$33:$B$117,0),15))</f>
        <v>7</v>
      </c>
      <c r="P177" s="20">
        <f>IF(ISNA(INDEX($A$33:$T$117,MATCH($B177,$B$33:$B$117,0),16)),"",INDEX($A$33:$T$117,MATCH($B177,$B$33:$B$117,0),16))</f>
        <v>11</v>
      </c>
      <c r="Q177" s="45" t="str">
        <f>IF(ISNA(INDEX($A$33:$T$117,MATCH($B177,$B$33:$B$117,0),17)),"",INDEX($A$33:$T$117,MATCH($B177,$B$33:$B$117,0),17))</f>
        <v>E</v>
      </c>
      <c r="R177" s="45">
        <f>IF(ISNA(INDEX($A$33:$T$117,MATCH($B177,$B$33:$B$117,0),18)),"",INDEX($A$33:$T$117,MATCH($B177,$B$33:$B$117,0),18))</f>
        <v>0</v>
      </c>
      <c r="S177" s="45">
        <f>IF(ISNA(INDEX($A$33:$T$117,MATCH($B177,$B$33:$B$117,0),19)),"",INDEX($A$33:$T$117,MATCH($B177,$B$33:$B$117,0),19))</f>
        <v>0</v>
      </c>
      <c r="T177" s="19" t="s">
        <v>73</v>
      </c>
    </row>
    <row r="178" spans="1:20" ht="24.6" customHeight="1" x14ac:dyDescent="0.2">
      <c r="A178" s="44" t="s">
        <v>123</v>
      </c>
      <c r="B178" s="118" t="s">
        <v>122</v>
      </c>
      <c r="C178" s="119"/>
      <c r="D178" s="119"/>
      <c r="E178" s="119"/>
      <c r="F178" s="119"/>
      <c r="G178" s="119"/>
      <c r="H178" s="119"/>
      <c r="I178" s="120"/>
      <c r="J178" s="20">
        <f>IF(ISNA(INDEX($A$33:$T$117,MATCH($B178,$B$33:$B$117,0),10)),"",INDEX($A$33:$T$117,MATCH($B178,$B$33:$B$117,0),10))</f>
        <v>10</v>
      </c>
      <c r="K178" s="20">
        <f>IF(ISNA(INDEX($A$33:$T$117,MATCH($B178,$B$33:$B$117,0),11)),"",INDEX($A$33:$T$117,MATCH($B178,$B$33:$B$117,0),11))</f>
        <v>0</v>
      </c>
      <c r="L178" s="20">
        <f>IF(ISNA(INDEX($A$33:$T$117,MATCH($B178,$B$33:$B$117,0),12)),"",INDEX($A$33:$T$117,MATCH($B178,$B$33:$B$117,0),12))</f>
        <v>0</v>
      </c>
      <c r="M178" s="20">
        <f>IF(ISNA(INDEX($A$33:$T$117,MATCH($B178,$B$33:$B$117,0),13)),"",INDEX($A$33:$T$117,MATCH($B178,$B$33:$B$117,0),13))</f>
        <v>8</v>
      </c>
      <c r="N178" s="20">
        <f>IF(ISNA(INDEX($A$33:$T$117,MATCH($B178,$B$33:$B$117,0),14)),"",INDEX($A$33:$T$117,MATCH($B178,$B$33:$B$117,0),14))</f>
        <v>8</v>
      </c>
      <c r="O178" s="20">
        <f>IF(ISNA(INDEX($A$33:$T$117,MATCH($B178,$B$33:$B$117,0),15)),"",INDEX($A$33:$T$117,MATCH($B178,$B$33:$B$117,0),15))</f>
        <v>10</v>
      </c>
      <c r="P178" s="20">
        <f>IF(ISNA(INDEX($A$33:$T$117,MATCH($B178,$B$33:$B$117,0),16)),"",INDEX($A$33:$T$117,MATCH($B178,$B$33:$B$117,0),16))</f>
        <v>18</v>
      </c>
      <c r="Q178" s="45">
        <f>IF(ISNA(INDEX($A$33:$T$117,MATCH($B178,$B$33:$B$117,0),17)),"",INDEX($A$33:$T$117,MATCH($B178,$B$33:$B$117,0),17))</f>
        <v>0</v>
      </c>
      <c r="R178" s="45" t="str">
        <f>IF(ISNA(INDEX($A$33:$T$117,MATCH($B178,$B$33:$B$117,0),18)),"",INDEX($A$33:$T$117,MATCH($B178,$B$33:$B$117,0),18))</f>
        <v>C</v>
      </c>
      <c r="S178" s="45">
        <f>IF(ISNA(INDEX($A$33:$T$117,MATCH($B178,$B$33:$B$117,0),19)),"",INDEX($A$33:$T$117,MATCH($B178,$B$33:$B$117,0),19))</f>
        <v>0</v>
      </c>
      <c r="T178" s="68" t="s">
        <v>73</v>
      </c>
    </row>
    <row r="179" spans="1:20" ht="27.6" customHeight="1" x14ac:dyDescent="0.2">
      <c r="A179" s="44" t="s">
        <v>142</v>
      </c>
      <c r="B179" s="118" t="s">
        <v>141</v>
      </c>
      <c r="C179" s="119"/>
      <c r="D179" s="119"/>
      <c r="E179" s="119"/>
      <c r="F179" s="119"/>
      <c r="G179" s="119"/>
      <c r="H179" s="119"/>
      <c r="I179" s="120"/>
      <c r="J179" s="20">
        <f>IF(ISNA(INDEX($A$33:$T$117,MATCH($B179,$B$33:$B$117,0),10)),"",INDEX($A$33:$T$117,MATCH($B179,$B$33:$B$117,0),10))</f>
        <v>10</v>
      </c>
      <c r="K179" s="20">
        <f>IF(ISNA(INDEX($A$33:$T$117,MATCH($B179,$B$33:$B$117,0),11)),"",INDEX($A$33:$T$117,MATCH($B179,$B$33:$B$117,0),11))</f>
        <v>0</v>
      </c>
      <c r="L179" s="20">
        <f>IF(ISNA(INDEX($A$33:$T$117,MATCH($B179,$B$33:$B$117,0),12)),"",INDEX($A$33:$T$117,MATCH($B179,$B$33:$B$117,0),12))</f>
        <v>0</v>
      </c>
      <c r="M179" s="20">
        <f>IF(ISNA(INDEX($A$33:$T$117,MATCH($B179,$B$33:$B$117,0),13)),"",INDEX($A$33:$T$117,MATCH($B179,$B$33:$B$117,0),13))</f>
        <v>8</v>
      </c>
      <c r="N179" s="20">
        <f>IF(ISNA(INDEX($A$33:$T$117,MATCH($B179,$B$33:$B$117,0),14)),"",INDEX($A$33:$T$117,MATCH($B179,$B$33:$B$117,0),14))</f>
        <v>8</v>
      </c>
      <c r="O179" s="20">
        <f>IF(ISNA(INDEX($A$33:$T$117,MATCH($B179,$B$33:$B$117,0),15)),"",INDEX($A$33:$T$117,MATCH($B179,$B$33:$B$117,0),15))</f>
        <v>10</v>
      </c>
      <c r="P179" s="20">
        <f>IF(ISNA(INDEX($A$33:$T$117,MATCH($B179,$B$33:$B$117,0),16)),"",INDEX($A$33:$T$117,MATCH($B179,$B$33:$B$117,0),16))</f>
        <v>18</v>
      </c>
      <c r="Q179" s="45">
        <f>IF(ISNA(INDEX($A$33:$T$117,MATCH($B179,$B$33:$B$117,0),17)),"",INDEX($A$33:$T$117,MATCH($B179,$B$33:$B$117,0),17))</f>
        <v>0</v>
      </c>
      <c r="R179" s="45" t="str">
        <f>IF(ISNA(INDEX($A$33:$T$117,MATCH($B179,$B$33:$B$117,0),18)),"",INDEX($A$33:$T$117,MATCH($B179,$B$33:$B$117,0),18))</f>
        <v>C</v>
      </c>
      <c r="S179" s="45">
        <f>IF(ISNA(INDEX($A$33:$T$117,MATCH($B179,$B$33:$B$117,0),19)),"",INDEX($A$33:$T$117,MATCH($B179,$B$33:$B$117,0),19))</f>
        <v>0</v>
      </c>
      <c r="T179" s="68" t="s">
        <v>73</v>
      </c>
    </row>
    <row r="180" spans="1:20" x14ac:dyDescent="0.2">
      <c r="A180" s="25" t="s">
        <v>48</v>
      </c>
      <c r="B180" s="235"/>
      <c r="C180" s="235"/>
      <c r="D180" s="235"/>
      <c r="E180" s="235"/>
      <c r="F180" s="235"/>
      <c r="G180" s="235"/>
      <c r="H180" s="235"/>
      <c r="I180" s="235"/>
      <c r="J180" s="54">
        <f t="shared" ref="J180:P180" si="49">SUM(J177:J179)</f>
        <v>26</v>
      </c>
      <c r="K180" s="69">
        <f t="shared" si="49"/>
        <v>2</v>
      </c>
      <c r="L180" s="69">
        <f t="shared" si="49"/>
        <v>2</v>
      </c>
      <c r="M180" s="69">
        <f t="shared" si="49"/>
        <v>16</v>
      </c>
      <c r="N180" s="69">
        <f t="shared" si="49"/>
        <v>20</v>
      </c>
      <c r="O180" s="69">
        <f t="shared" si="49"/>
        <v>27</v>
      </c>
      <c r="P180" s="69">
        <f t="shared" si="49"/>
        <v>47</v>
      </c>
      <c r="Q180" s="25">
        <f>COUNTIF(Q177:Q179,"E")</f>
        <v>1</v>
      </c>
      <c r="R180" s="25">
        <f>COUNTIF(R177:R179,"C")</f>
        <v>2</v>
      </c>
      <c r="S180" s="25">
        <f>COUNTIF(S177:S179,"VP")</f>
        <v>0</v>
      </c>
      <c r="T180" s="19"/>
    </row>
    <row r="181" spans="1:20" ht="18" customHeight="1" x14ac:dyDescent="0.2">
      <c r="A181" s="164" t="s">
        <v>60</v>
      </c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</row>
    <row r="182" spans="1:20" ht="41.45" customHeight="1" x14ac:dyDescent="0.2">
      <c r="A182" s="44" t="s">
        <v>146</v>
      </c>
      <c r="B182" s="118" t="s">
        <v>147</v>
      </c>
      <c r="C182" s="119"/>
      <c r="D182" s="119"/>
      <c r="E182" s="119"/>
      <c r="F182" s="119"/>
      <c r="G182" s="119"/>
      <c r="H182" s="119"/>
      <c r="I182" s="120"/>
      <c r="J182" s="20">
        <f>IF(ISNA(INDEX($A$33:$T$117,MATCH($B182,$B$33:$B$117,0),10)),"",INDEX($A$33:$T$117,MATCH($B182,$B$33:$B$117,0),10))</f>
        <v>7</v>
      </c>
      <c r="K182" s="20">
        <f>IF(ISNA(INDEX($A$33:$T$117,MATCH($B182,$B$33:$B$117,0),11)),"",INDEX($A$33:$T$117,MATCH($B182,$B$33:$B$117,0),11))</f>
        <v>2</v>
      </c>
      <c r="L182" s="20">
        <f>IF(ISNA(INDEX($A$33:$T$117,MATCH($B182,$B$33:$B$117,0),12)),"",INDEX($A$33:$T$117,MATCH($B182,$B$33:$B$117,0),12))</f>
        <v>2</v>
      </c>
      <c r="M182" s="20">
        <f>IF(ISNA(INDEX($A$33:$T$117,MATCH($B182,$B$33:$B$117,0),13)),"",INDEX($A$33:$T$117,MATCH($B182,$B$33:$B$117,0),13))</f>
        <v>0</v>
      </c>
      <c r="N182" s="20">
        <f>IF(ISNA(INDEX($A$33:$T$117,MATCH($B182,$B$33:$B$117,0),14)),"",INDEX($A$33:$T$117,MATCH($B182,$B$33:$B$117,0),14))</f>
        <v>4</v>
      </c>
      <c r="O182" s="20">
        <f>IF(ISNA(INDEX($A$33:$T$117,MATCH($B182,$B$33:$B$117,0),15)),"",INDEX($A$33:$T$117,MATCH($B182,$B$33:$B$117,0),15))</f>
        <v>11</v>
      </c>
      <c r="P182" s="20">
        <f>IF(ISNA(INDEX($A$33:$T$117,MATCH($B182,$B$33:$B$117,0),16)),"",INDEX($A$33:$T$117,MATCH($B182,$B$33:$B$117,0),16))</f>
        <v>15</v>
      </c>
      <c r="Q182" s="45" t="str">
        <f>IF(ISNA(INDEX($A$33:$T$117,MATCH($B182,$B$33:$B$117,0),17)),"",INDEX($A$33:$T$117,MATCH($B182,$B$33:$B$117,0),17))</f>
        <v>E</v>
      </c>
      <c r="R182" s="45">
        <f>IF(ISNA(INDEX($A$33:$T$117,MATCH($B182,$B$33:$B$117,0),18)),"",INDEX($A$33:$T$117,MATCH($B182,$B$33:$B$117,0),18))</f>
        <v>0</v>
      </c>
      <c r="S182" s="45">
        <f>IF(ISNA(INDEX($A$33:$T$117,MATCH($B182,$B$33:$B$117,0),19)),"",INDEX($A$33:$T$117,MATCH($B182,$B$33:$B$117,0),19))</f>
        <v>0</v>
      </c>
      <c r="T182" s="19" t="s">
        <v>73</v>
      </c>
    </row>
    <row r="183" spans="1:20" ht="28.5" customHeight="1" x14ac:dyDescent="0.2">
      <c r="A183" s="44" t="s">
        <v>149</v>
      </c>
      <c r="B183" s="249" t="s">
        <v>148</v>
      </c>
      <c r="C183" s="119"/>
      <c r="D183" s="119"/>
      <c r="E183" s="119"/>
      <c r="F183" s="119"/>
      <c r="G183" s="119"/>
      <c r="H183" s="119"/>
      <c r="I183" s="120"/>
      <c r="J183" s="20">
        <f>IF(ISNA(INDEX($A$33:$T$117,MATCH($B183,$B$33:$B$117,0),10)),"",INDEX($A$33:$T$117,MATCH($B183,$B$33:$B$117,0),10))</f>
        <v>10</v>
      </c>
      <c r="K183" s="20">
        <f>IF(ISNA(INDEX($A$33:$T$117,MATCH($B183,$B$33:$B$117,0),11)),"",INDEX($A$33:$T$117,MATCH($B183,$B$33:$B$117,0),11))</f>
        <v>0</v>
      </c>
      <c r="L183" s="20">
        <f>IF(ISNA(INDEX($A$33:$T$117,MATCH($B183,$B$33:$B$117,0),12)),"",INDEX($A$33:$T$117,MATCH($B183,$B$33:$B$117,0),12))</f>
        <v>0</v>
      </c>
      <c r="M183" s="20">
        <f>IF(ISNA(INDEX($A$33:$T$117,MATCH($B183,$B$33:$B$117,0),13)),"",INDEX($A$33:$T$117,MATCH($B183,$B$33:$B$117,0),13))</f>
        <v>8</v>
      </c>
      <c r="N183" s="20">
        <f>IF(ISNA(INDEX($A$33:$T$117,MATCH($B183,$B$33:$B$117,0),14)),"",INDEX($A$33:$T$117,MATCH($B183,$B$33:$B$117,0),14))</f>
        <v>8</v>
      </c>
      <c r="O183" s="20">
        <f>IF(ISNA(INDEX($A$33:$T$117,MATCH($B183,$B$33:$B$117,0),15)),"",INDEX($A$33:$T$117,MATCH($B183,$B$33:$B$117,0),15))</f>
        <v>13</v>
      </c>
      <c r="P183" s="20">
        <f>IF(ISNA(INDEX($A$33:$T$117,MATCH($B183,$B$33:$B$117,0),16)),"",INDEX($A$33:$T$117,MATCH($B183,$B$33:$B$117,0),16))</f>
        <v>21</v>
      </c>
      <c r="Q183" s="45">
        <f>IF(ISNA(INDEX($A$33:$T$117,MATCH($B183,$B$33:$B$117,0),17)),"",INDEX($A$33:$T$117,MATCH($B183,$B$33:$B$117,0),17))</f>
        <v>0</v>
      </c>
      <c r="R183" s="45" t="str">
        <f>IF(ISNA(INDEX($A$33:$T$117,MATCH($B183,$B$33:$B$117,0),18)),"",INDEX($A$33:$T$117,MATCH($B183,$B$33:$B$117,0),18))</f>
        <v>C</v>
      </c>
      <c r="S183" s="45">
        <f>IF(ISNA(INDEX($A$33:$T$117,MATCH($B183,$B$33:$B$117,0),19)),"",INDEX($A$33:$T$117,MATCH($B183,$B$33:$B$117,0),19))</f>
        <v>0</v>
      </c>
      <c r="T183" s="68" t="s">
        <v>73</v>
      </c>
    </row>
    <row r="184" spans="1:20" ht="30" customHeight="1" x14ac:dyDescent="0.2">
      <c r="A184" s="44" t="s">
        <v>151</v>
      </c>
      <c r="B184" s="249" t="s">
        <v>150</v>
      </c>
      <c r="C184" s="119"/>
      <c r="D184" s="119"/>
      <c r="E184" s="119"/>
      <c r="F184" s="119"/>
      <c r="G184" s="119"/>
      <c r="H184" s="119"/>
      <c r="I184" s="120"/>
      <c r="J184" s="20">
        <f>IF(ISNA(INDEX($A$33:$T$117,MATCH($B184,$B$33:$B$117,0),10)),"",INDEX($A$33:$T$117,MATCH($B184,$B$33:$B$117,0),10))</f>
        <v>8</v>
      </c>
      <c r="K184" s="20">
        <f>IF(ISNA(INDEX($A$33:$T$117,MATCH($B184,$B$33:$B$117,0),11)),"",INDEX($A$33:$T$117,MATCH($B184,$B$33:$B$117,0),11))</f>
        <v>0</v>
      </c>
      <c r="L184" s="20">
        <f>IF(ISNA(INDEX($A$33:$T$117,MATCH($B184,$B$33:$B$117,0),12)),"",INDEX($A$33:$T$117,MATCH($B184,$B$33:$B$117,0),12))</f>
        <v>0</v>
      </c>
      <c r="M184" s="20">
        <f>IF(ISNA(INDEX($A$33:$T$117,MATCH($B184,$B$33:$B$117,0),13)),"",INDEX($A$33:$T$117,MATCH($B184,$B$33:$B$117,0),13))</f>
        <v>5</v>
      </c>
      <c r="N184" s="20">
        <f>IF(ISNA(INDEX($A$33:$T$117,MATCH($B184,$B$33:$B$117,0),14)),"",INDEX($A$33:$T$117,MATCH($B184,$B$33:$B$117,0),14))</f>
        <v>5</v>
      </c>
      <c r="O184" s="20">
        <f>IF(ISNA(INDEX($A$33:$T$117,MATCH($B184,$B$33:$B$117,0),15)),"",INDEX($A$33:$T$117,MATCH($B184,$B$33:$B$117,0),15))</f>
        <v>12</v>
      </c>
      <c r="P184" s="20">
        <f>IF(ISNA(INDEX($A$33:$T$117,MATCH($B184,$B$33:$B$117,0),16)),"",INDEX($A$33:$T$117,MATCH($B184,$B$33:$B$117,0),16))</f>
        <v>17</v>
      </c>
      <c r="Q184" s="45">
        <f>IF(ISNA(INDEX($A$33:$T$117,MATCH($B184,$B$33:$B$117,0),17)),"",INDEX($A$33:$T$117,MATCH($B184,$B$33:$B$117,0),17))</f>
        <v>0</v>
      </c>
      <c r="R184" s="45" t="str">
        <f>IF(ISNA(INDEX($A$33:$T$117,MATCH($B184,$B$33:$B$117,0),18)),"",INDEX($A$33:$T$117,MATCH($B184,$B$33:$B$117,0),18))</f>
        <v>C</v>
      </c>
      <c r="S184" s="45">
        <f>IF(ISNA(INDEX($A$33:$T$117,MATCH($B184,$B$33:$B$117,0),19)),"",INDEX($A$33:$T$117,MATCH($B184,$B$33:$B$117,0),19))</f>
        <v>0</v>
      </c>
      <c r="T184" s="68" t="s">
        <v>73</v>
      </c>
    </row>
    <row r="185" spans="1:20" x14ac:dyDescent="0.2">
      <c r="A185" s="25" t="s">
        <v>48</v>
      </c>
      <c r="B185" s="164"/>
      <c r="C185" s="164"/>
      <c r="D185" s="164"/>
      <c r="E185" s="164"/>
      <c r="F185" s="164"/>
      <c r="G185" s="164"/>
      <c r="H185" s="164"/>
      <c r="I185" s="164"/>
      <c r="J185" s="54">
        <f>SUM(J182:J184)</f>
        <v>25</v>
      </c>
      <c r="K185" s="69">
        <f t="shared" ref="K185:P185" si="50">SUM(K182:K184)</f>
        <v>2</v>
      </c>
      <c r="L185" s="69">
        <f t="shared" si="50"/>
        <v>2</v>
      </c>
      <c r="M185" s="69">
        <f t="shared" si="50"/>
        <v>13</v>
      </c>
      <c r="N185" s="69">
        <f t="shared" si="50"/>
        <v>17</v>
      </c>
      <c r="O185" s="69">
        <f t="shared" si="50"/>
        <v>36</v>
      </c>
      <c r="P185" s="69">
        <f t="shared" si="50"/>
        <v>53</v>
      </c>
      <c r="Q185" s="25">
        <f>COUNTIF(Q182:Q184,"E")</f>
        <v>1</v>
      </c>
      <c r="R185" s="25">
        <f>COUNTIF(R182:R184,"C")</f>
        <v>2</v>
      </c>
      <c r="S185" s="25">
        <f>COUNTIF(S182:S184,"VP")</f>
        <v>0</v>
      </c>
      <c r="T185" s="57"/>
    </row>
    <row r="186" spans="1:20" ht="25.5" customHeight="1" x14ac:dyDescent="0.2">
      <c r="A186" s="205" t="s">
        <v>55</v>
      </c>
      <c r="B186" s="205"/>
      <c r="C186" s="205"/>
      <c r="D186" s="205"/>
      <c r="E186" s="205"/>
      <c r="F186" s="205"/>
      <c r="G186" s="205"/>
      <c r="H186" s="205"/>
      <c r="I186" s="205"/>
      <c r="J186" s="54">
        <f t="shared" ref="J186:S186" si="51">SUM(J180,J185)</f>
        <v>51</v>
      </c>
      <c r="K186" s="54">
        <f t="shared" si="51"/>
        <v>4</v>
      </c>
      <c r="L186" s="54">
        <f t="shared" si="51"/>
        <v>4</v>
      </c>
      <c r="M186" s="54">
        <f t="shared" si="51"/>
        <v>29</v>
      </c>
      <c r="N186" s="54">
        <f t="shared" si="51"/>
        <v>37</v>
      </c>
      <c r="O186" s="54">
        <f t="shared" si="51"/>
        <v>63</v>
      </c>
      <c r="P186" s="54">
        <f t="shared" si="51"/>
        <v>100</v>
      </c>
      <c r="Q186" s="54">
        <f t="shared" si="51"/>
        <v>2</v>
      </c>
      <c r="R186" s="54">
        <f t="shared" si="51"/>
        <v>4</v>
      </c>
      <c r="S186" s="54">
        <f t="shared" si="51"/>
        <v>0</v>
      </c>
      <c r="T186" s="58">
        <v>6</v>
      </c>
    </row>
    <row r="187" spans="1:20" ht="13.5" customHeight="1" x14ac:dyDescent="0.2">
      <c r="A187" s="205" t="s">
        <v>56</v>
      </c>
      <c r="B187" s="205"/>
      <c r="C187" s="205"/>
      <c r="D187" s="205"/>
      <c r="E187" s="205"/>
      <c r="F187" s="205"/>
      <c r="G187" s="205"/>
      <c r="H187" s="205"/>
      <c r="I187" s="205"/>
      <c r="J187" s="205"/>
      <c r="K187" s="54">
        <f>K180*14+K185*12</f>
        <v>52</v>
      </c>
      <c r="L187" s="54">
        <f t="shared" ref="L187:P187" si="52">L180*14+L185*12</f>
        <v>52</v>
      </c>
      <c r="M187" s="54">
        <f t="shared" si="52"/>
        <v>380</v>
      </c>
      <c r="N187" s="54">
        <f t="shared" si="52"/>
        <v>484</v>
      </c>
      <c r="O187" s="54">
        <f t="shared" si="52"/>
        <v>810</v>
      </c>
      <c r="P187" s="54">
        <f t="shared" si="52"/>
        <v>1294</v>
      </c>
      <c r="Q187" s="217"/>
      <c r="R187" s="217"/>
      <c r="S187" s="217"/>
      <c r="T187" s="217"/>
    </row>
    <row r="188" spans="1:20" ht="15" customHeight="1" x14ac:dyDescent="0.2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18">
        <f>SUM(K187:M187)</f>
        <v>484</v>
      </c>
      <c r="L188" s="218"/>
      <c r="M188" s="218"/>
      <c r="N188" s="219">
        <f>SUM(N187:O187)</f>
        <v>1294</v>
      </c>
      <c r="O188" s="219"/>
      <c r="P188" s="219"/>
      <c r="Q188" s="217"/>
      <c r="R188" s="217"/>
      <c r="S188" s="217"/>
      <c r="T188" s="217"/>
    </row>
    <row r="189" spans="1:20" ht="31.5" customHeight="1" x14ac:dyDescent="0.2"/>
    <row r="190" spans="1:20" ht="17.25" customHeight="1" x14ac:dyDescent="0.2">
      <c r="A190" s="164" t="s">
        <v>61</v>
      </c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</row>
    <row r="191" spans="1:20" ht="27" customHeight="1" x14ac:dyDescent="0.2">
      <c r="A191" s="164" t="s">
        <v>34</v>
      </c>
      <c r="B191" s="164" t="s">
        <v>35</v>
      </c>
      <c r="C191" s="164"/>
      <c r="D191" s="164"/>
      <c r="E191" s="164"/>
      <c r="F191" s="164"/>
      <c r="G191" s="164"/>
      <c r="H191" s="164"/>
      <c r="I191" s="164"/>
      <c r="J191" s="236" t="s">
        <v>36</v>
      </c>
      <c r="K191" s="236" t="s">
        <v>37</v>
      </c>
      <c r="L191" s="236"/>
      <c r="M191" s="236"/>
      <c r="N191" s="236" t="s">
        <v>38</v>
      </c>
      <c r="O191" s="236"/>
      <c r="P191" s="236"/>
      <c r="Q191" s="236" t="s">
        <v>39</v>
      </c>
      <c r="R191" s="236"/>
      <c r="S191" s="236"/>
      <c r="T191" s="236" t="s">
        <v>40</v>
      </c>
    </row>
    <row r="192" spans="1:20" ht="29.1" customHeight="1" x14ac:dyDescent="0.2">
      <c r="A192" s="164"/>
      <c r="B192" s="164"/>
      <c r="C192" s="164"/>
      <c r="D192" s="164"/>
      <c r="E192" s="164"/>
      <c r="F192" s="164"/>
      <c r="G192" s="164"/>
      <c r="H192" s="164"/>
      <c r="I192" s="164"/>
      <c r="J192" s="236"/>
      <c r="K192" s="43" t="s">
        <v>41</v>
      </c>
      <c r="L192" s="43" t="s">
        <v>42</v>
      </c>
      <c r="M192" s="43" t="s">
        <v>43</v>
      </c>
      <c r="N192" s="43" t="s">
        <v>44</v>
      </c>
      <c r="O192" s="43" t="s">
        <v>24</v>
      </c>
      <c r="P192" s="43" t="s">
        <v>45</v>
      </c>
      <c r="Q192" s="43" t="s">
        <v>46</v>
      </c>
      <c r="R192" s="43" t="s">
        <v>41</v>
      </c>
      <c r="S192" s="43" t="s">
        <v>47</v>
      </c>
      <c r="T192" s="236"/>
    </row>
    <row r="193" spans="1:21" ht="15" customHeight="1" x14ac:dyDescent="0.2">
      <c r="A193" s="164" t="s">
        <v>58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</row>
    <row r="194" spans="1:21" ht="20.25" customHeight="1" x14ac:dyDescent="0.2">
      <c r="A194" s="59" t="s">
        <v>112</v>
      </c>
      <c r="B194" s="121" t="s">
        <v>111</v>
      </c>
      <c r="C194" s="121"/>
      <c r="D194" s="121"/>
      <c r="E194" s="121"/>
      <c r="F194" s="121"/>
      <c r="G194" s="121"/>
      <c r="H194" s="121"/>
      <c r="I194" s="121"/>
      <c r="J194" s="20">
        <f>IF(ISNA(INDEX($A$33:$T$117,MATCH($B194,$B$33:$B$117,0),10)),"",INDEX($A$33:$T$117,MATCH($B194,$B$33:$B$117,0),10))</f>
        <v>2</v>
      </c>
      <c r="K194" s="20">
        <f>IF(ISNA(INDEX($A$33:$T$117,MATCH($B194,$B$33:$B$117,0),11)),"",INDEX($A$33:$T$117,MATCH($B194,$B$33:$B$117,0),11))</f>
        <v>1</v>
      </c>
      <c r="L194" s="20">
        <f>IF(ISNA(INDEX($A$33:$T$117,MATCH($B194,$B$33:$B$117,0),12)),"",INDEX($A$33:$T$117,MATCH($B194,$B$33:$B$117,0),12))</f>
        <v>0</v>
      </c>
      <c r="M194" s="20">
        <f>IF(ISNA(INDEX($A$33:$T$117,MATCH($B194,$B$33:$B$117,0),13)),"",INDEX($A$33:$T$117,MATCH($B194,$B$33:$B$117,0),13))</f>
        <v>0</v>
      </c>
      <c r="N194" s="20">
        <f>IF(ISNA(INDEX($A$33:$T$117,MATCH($B194,$B$33:$B$117,0),14)),"",INDEX($A$33:$T$117,MATCH($B194,$B$33:$B$117,0),14))</f>
        <v>1</v>
      </c>
      <c r="O194" s="20">
        <f>IF(ISNA(INDEX($A$33:$T$117,MATCH($B194,$B$33:$B$117,0),15)),"",INDEX($A$33:$T$117,MATCH($B194,$B$33:$B$117,0),15))</f>
        <v>3</v>
      </c>
      <c r="P194" s="20">
        <f>IF(ISNA(INDEX($A$33:$T$117,MATCH($B194,$B$33:$B$117,0),16)),"",INDEX($A$33:$T$117,MATCH($B194,$B$33:$B$117,0),16))</f>
        <v>4</v>
      </c>
      <c r="Q194" s="45">
        <f>IF(ISNA(INDEX($A$33:$T$117,MATCH($B194,$B$33:$B$117,0),17)),"",INDEX($A$33:$T$117,MATCH($B194,$B$33:$B$117,0),17))</f>
        <v>0</v>
      </c>
      <c r="R194" s="45" t="str">
        <f>IF(ISNA(INDEX($A$33:$T$117,MATCH($B194,$B$33:$B$117,0),18)),"",INDEX($A$33:$T$117,MATCH($B194,$B$33:$B$117,0),18))</f>
        <v>C</v>
      </c>
      <c r="S194" s="45">
        <f>IF(ISNA(INDEX($A$33:$T$117,MATCH($B194,$B$33:$B$117,0),19)),"",INDEX($A$33:$T$117,MATCH($B194,$B$33:$B$117,0),19))</f>
        <v>0</v>
      </c>
      <c r="T194" s="68" t="s">
        <v>32</v>
      </c>
      <c r="U194" s="16"/>
    </row>
    <row r="195" spans="1:21" x14ac:dyDescent="0.2">
      <c r="A195" s="25" t="s">
        <v>48</v>
      </c>
      <c r="B195" s="235"/>
      <c r="C195" s="235"/>
      <c r="D195" s="235"/>
      <c r="E195" s="235"/>
      <c r="F195" s="235"/>
      <c r="G195" s="235"/>
      <c r="H195" s="235"/>
      <c r="I195" s="235"/>
      <c r="J195" s="54">
        <f t="shared" ref="J195:P195" si="53">SUM(J194:J194)</f>
        <v>2</v>
      </c>
      <c r="K195" s="54">
        <f t="shared" si="53"/>
        <v>1</v>
      </c>
      <c r="L195" s="54">
        <f t="shared" si="53"/>
        <v>0</v>
      </c>
      <c r="M195" s="54">
        <f t="shared" si="53"/>
        <v>0</v>
      </c>
      <c r="N195" s="54">
        <f t="shared" si="53"/>
        <v>1</v>
      </c>
      <c r="O195" s="54">
        <f t="shared" si="53"/>
        <v>3</v>
      </c>
      <c r="P195" s="54">
        <f t="shared" si="53"/>
        <v>4</v>
      </c>
      <c r="Q195" s="25">
        <f>COUNTIF(Q194:Q194,"E")</f>
        <v>0</v>
      </c>
      <c r="R195" s="25">
        <f>COUNTIF(R194:R194,"C")</f>
        <v>1</v>
      </c>
      <c r="S195" s="25">
        <f>COUNTIF(S194:S194,"VP")</f>
        <v>0</v>
      </c>
      <c r="T195" s="19"/>
    </row>
    <row r="196" spans="1:21" x14ac:dyDescent="0.2">
      <c r="A196" s="164" t="s">
        <v>60</v>
      </c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</row>
    <row r="197" spans="1:21" x14ac:dyDescent="0.2">
      <c r="A197" s="44"/>
      <c r="B197" s="239"/>
      <c r="C197" s="239"/>
      <c r="D197" s="239"/>
      <c r="E197" s="239"/>
      <c r="F197" s="239"/>
      <c r="G197" s="239"/>
      <c r="H197" s="239"/>
      <c r="I197" s="239"/>
      <c r="J197" s="20"/>
      <c r="K197" s="20"/>
      <c r="L197" s="20"/>
      <c r="M197" s="20"/>
      <c r="N197" s="20"/>
      <c r="O197" s="20"/>
      <c r="P197" s="20"/>
      <c r="Q197" s="45"/>
      <c r="R197" s="45"/>
      <c r="S197" s="45"/>
      <c r="T197" s="19"/>
    </row>
    <row r="198" spans="1:21" x14ac:dyDescent="0.2">
      <c r="A198" s="25" t="s">
        <v>48</v>
      </c>
      <c r="B198" s="164"/>
      <c r="C198" s="164"/>
      <c r="D198" s="164"/>
      <c r="E198" s="164"/>
      <c r="F198" s="164"/>
      <c r="G198" s="164"/>
      <c r="H198" s="164"/>
      <c r="I198" s="164"/>
      <c r="J198" s="54">
        <f t="shared" ref="J198:P198" si="54">SUM(J197:J197)</f>
        <v>0</v>
      </c>
      <c r="K198" s="54">
        <f t="shared" si="54"/>
        <v>0</v>
      </c>
      <c r="L198" s="54">
        <f t="shared" si="54"/>
        <v>0</v>
      </c>
      <c r="M198" s="54">
        <f t="shared" si="54"/>
        <v>0</v>
      </c>
      <c r="N198" s="54">
        <f t="shared" si="54"/>
        <v>0</v>
      </c>
      <c r="O198" s="54">
        <f t="shared" si="54"/>
        <v>0</v>
      </c>
      <c r="P198" s="54">
        <f t="shared" si="54"/>
        <v>0</v>
      </c>
      <c r="Q198" s="25">
        <f>COUNTIF(Q197:Q197,"E")</f>
        <v>0</v>
      </c>
      <c r="R198" s="25">
        <f>COUNTIF(R197:R197,"C")</f>
        <v>0</v>
      </c>
      <c r="S198" s="25">
        <f>COUNTIF(S197:S197,"VP")</f>
        <v>0</v>
      </c>
      <c r="T198" s="57"/>
    </row>
    <row r="199" spans="1:21" ht="12.75" customHeight="1" x14ac:dyDescent="0.2">
      <c r="A199" s="205" t="s">
        <v>55</v>
      </c>
      <c r="B199" s="205"/>
      <c r="C199" s="205"/>
      <c r="D199" s="205"/>
      <c r="E199" s="205"/>
      <c r="F199" s="205"/>
      <c r="G199" s="205"/>
      <c r="H199" s="205"/>
      <c r="I199" s="205"/>
      <c r="J199" s="54">
        <f t="shared" ref="J199:P199" si="55">SUM(J194:J194)</f>
        <v>2</v>
      </c>
      <c r="K199" s="54">
        <f t="shared" si="55"/>
        <v>1</v>
      </c>
      <c r="L199" s="54">
        <f t="shared" si="55"/>
        <v>0</v>
      </c>
      <c r="M199" s="54">
        <f t="shared" si="55"/>
        <v>0</v>
      </c>
      <c r="N199" s="54">
        <f t="shared" si="55"/>
        <v>1</v>
      </c>
      <c r="O199" s="54">
        <f t="shared" si="55"/>
        <v>3</v>
      </c>
      <c r="P199" s="54">
        <f t="shared" si="55"/>
        <v>4</v>
      </c>
      <c r="Q199" s="54">
        <v>0</v>
      </c>
      <c r="R199" s="54">
        <v>1</v>
      </c>
      <c r="S199" s="54">
        <v>0</v>
      </c>
      <c r="T199" s="58">
        <v>1</v>
      </c>
    </row>
    <row r="200" spans="1:21" ht="14.25" customHeight="1" x14ac:dyDescent="0.2">
      <c r="A200" s="205" t="s">
        <v>56</v>
      </c>
      <c r="B200" s="205"/>
      <c r="C200" s="205"/>
      <c r="D200" s="205"/>
      <c r="E200" s="205"/>
      <c r="F200" s="205"/>
      <c r="G200" s="205"/>
      <c r="H200" s="205"/>
      <c r="I200" s="205"/>
      <c r="J200" s="205"/>
      <c r="K200" s="54">
        <f t="shared" ref="K200:P200" si="56">K195*14+K198*12</f>
        <v>14</v>
      </c>
      <c r="L200" s="54">
        <f t="shared" si="56"/>
        <v>0</v>
      </c>
      <c r="M200" s="54">
        <f t="shared" si="56"/>
        <v>0</v>
      </c>
      <c r="N200" s="54">
        <f t="shared" si="56"/>
        <v>14</v>
      </c>
      <c r="O200" s="54">
        <f t="shared" si="56"/>
        <v>42</v>
      </c>
      <c r="P200" s="54">
        <f t="shared" si="56"/>
        <v>56</v>
      </c>
      <c r="Q200" s="217"/>
      <c r="R200" s="217"/>
      <c r="S200" s="217"/>
      <c r="T200" s="217"/>
    </row>
    <row r="201" spans="1:21" ht="14.25" customHeight="1" x14ac:dyDescent="0.2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218">
        <f>SUM(K200:M200)</f>
        <v>14</v>
      </c>
      <c r="L201" s="218"/>
      <c r="M201" s="218"/>
      <c r="N201" s="219">
        <f>SUM(N200:O200)</f>
        <v>56</v>
      </c>
      <c r="O201" s="219"/>
      <c r="P201" s="219"/>
      <c r="Q201" s="217"/>
      <c r="R201" s="217"/>
      <c r="S201" s="217"/>
      <c r="T201" s="217"/>
    </row>
    <row r="202" spans="1:21" ht="15.75" customHeight="1" x14ac:dyDescent="0.2"/>
    <row r="203" spans="1:21" ht="15.75" hidden="1" customHeight="1" x14ac:dyDescent="0.2"/>
    <row r="204" spans="1:21" ht="18" hidden="1" customHeight="1" x14ac:dyDescent="0.2"/>
    <row r="205" spans="1:21" ht="16.5" hidden="1" customHeight="1" x14ac:dyDescent="0.2">
      <c r="I205" s="16"/>
    </row>
    <row r="206" spans="1:21" ht="15.75" hidden="1" customHeight="1" x14ac:dyDescent="0.2"/>
    <row r="207" spans="1:21" ht="19.5" hidden="1" customHeight="1" x14ac:dyDescent="0.2">
      <c r="B207" s="6"/>
      <c r="C207" s="6"/>
      <c r="D207" s="6"/>
      <c r="E207" s="6"/>
      <c r="F207" s="6"/>
      <c r="G207" s="6"/>
      <c r="M207" s="15"/>
      <c r="N207" s="15"/>
      <c r="O207" s="15"/>
      <c r="P207" s="15"/>
      <c r="Q207" s="15"/>
      <c r="R207" s="15"/>
      <c r="S207" s="15"/>
    </row>
    <row r="208" spans="1:21" ht="21.75" customHeight="1" x14ac:dyDescent="0.2">
      <c r="A208" s="135" t="s">
        <v>62</v>
      </c>
      <c r="B208" s="135"/>
    </row>
    <row r="209" spans="1:34" ht="12.75" customHeight="1" x14ac:dyDescent="0.2">
      <c r="A209" s="236" t="s">
        <v>34</v>
      </c>
      <c r="B209" s="236" t="s">
        <v>63</v>
      </c>
      <c r="C209" s="236"/>
      <c r="D209" s="236"/>
      <c r="E209" s="236"/>
      <c r="F209" s="236"/>
      <c r="G209" s="236"/>
      <c r="H209" s="236" t="s">
        <v>64</v>
      </c>
      <c r="I209" s="236"/>
      <c r="J209" s="236" t="s">
        <v>65</v>
      </c>
      <c r="K209" s="236"/>
      <c r="L209" s="236"/>
      <c r="M209" s="236"/>
      <c r="N209" s="236"/>
      <c r="O209" s="236"/>
      <c r="P209" s="236" t="s">
        <v>66</v>
      </c>
      <c r="Q209" s="236"/>
      <c r="R209" s="236" t="s">
        <v>67</v>
      </c>
      <c r="S209" s="236"/>
      <c r="T209" s="236"/>
    </row>
    <row r="210" spans="1:34" ht="12.75" customHeight="1" x14ac:dyDescent="0.2">
      <c r="A210" s="236"/>
      <c r="B210" s="236"/>
      <c r="C210" s="236"/>
      <c r="D210" s="236"/>
      <c r="E210" s="236"/>
      <c r="F210" s="236"/>
      <c r="G210" s="236"/>
      <c r="H210" s="236"/>
      <c r="I210" s="236"/>
      <c r="J210" s="236" t="s">
        <v>44</v>
      </c>
      <c r="K210" s="236"/>
      <c r="L210" s="236" t="s">
        <v>24</v>
      </c>
      <c r="M210" s="236"/>
      <c r="N210" s="236" t="s">
        <v>45</v>
      </c>
      <c r="O210" s="236"/>
      <c r="P210" s="236"/>
      <c r="Q210" s="236"/>
      <c r="R210" s="43" t="s">
        <v>68</v>
      </c>
      <c r="S210" s="236" t="s">
        <v>69</v>
      </c>
      <c r="T210" s="236"/>
    </row>
    <row r="211" spans="1:34" ht="12.75" customHeight="1" x14ac:dyDescent="0.2">
      <c r="A211" s="43">
        <v>1</v>
      </c>
      <c r="B211" s="236" t="s">
        <v>70</v>
      </c>
      <c r="C211" s="236"/>
      <c r="D211" s="236"/>
      <c r="E211" s="236"/>
      <c r="F211" s="236"/>
      <c r="G211" s="236"/>
      <c r="H211" s="243">
        <f>J211</f>
        <v>1092</v>
      </c>
      <c r="I211" s="243"/>
      <c r="J211" s="242">
        <f>SUM((N43+N55+N67)*14+(N76*12)-J212)</f>
        <v>1092</v>
      </c>
      <c r="K211" s="242"/>
      <c r="L211" s="242">
        <f>SUM((O43+O55+O67)*14+(O76*12)-L212)</f>
        <v>1904</v>
      </c>
      <c r="M211" s="242"/>
      <c r="N211" s="240">
        <f>SUM(J211:M211)</f>
        <v>2996</v>
      </c>
      <c r="O211" s="240"/>
      <c r="P211" s="241">
        <f>H211/H213</f>
        <v>0.9963503649635036</v>
      </c>
      <c r="Q211" s="241"/>
      <c r="R211" s="19">
        <f>J43+J55-R212</f>
        <v>57</v>
      </c>
      <c r="S211" s="242">
        <f>J67+J76-S212</f>
        <v>55</v>
      </c>
      <c r="T211" s="242"/>
    </row>
    <row r="212" spans="1:34" ht="12.75" customHeight="1" x14ac:dyDescent="0.2">
      <c r="A212" s="43">
        <v>2</v>
      </c>
      <c r="B212" s="236" t="s">
        <v>71</v>
      </c>
      <c r="C212" s="236"/>
      <c r="D212" s="236"/>
      <c r="E212" s="236"/>
      <c r="F212" s="236"/>
      <c r="G212" s="236"/>
      <c r="H212" s="243">
        <f>J212</f>
        <v>4</v>
      </c>
      <c r="I212" s="243"/>
      <c r="J212" s="244">
        <f>N102</f>
        <v>4</v>
      </c>
      <c r="K212" s="244"/>
      <c r="L212" s="244">
        <f>O102</f>
        <v>10</v>
      </c>
      <c r="M212" s="244"/>
      <c r="N212" s="245">
        <f>SUM(J212:M212)</f>
        <v>14</v>
      </c>
      <c r="O212" s="245"/>
      <c r="P212" s="241">
        <f>H212/H213</f>
        <v>3.6496350364963502E-3</v>
      </c>
      <c r="Q212" s="241"/>
      <c r="R212" s="18">
        <v>3</v>
      </c>
      <c r="S212" s="246">
        <v>5</v>
      </c>
      <c r="T212" s="246"/>
      <c r="U212" s="247" t="str">
        <f>IF(N212=P102,"Corect","Nu corespunde cu tabelul de opționale")</f>
        <v>Corect</v>
      </c>
      <c r="V212" s="155"/>
      <c r="W212" s="155"/>
      <c r="X212" s="155"/>
    </row>
    <row r="213" spans="1:34" ht="12.75" customHeight="1" x14ac:dyDescent="0.2">
      <c r="A213" s="236" t="s">
        <v>48</v>
      </c>
      <c r="B213" s="236"/>
      <c r="C213" s="236"/>
      <c r="D213" s="236"/>
      <c r="E213" s="236"/>
      <c r="F213" s="236"/>
      <c r="G213" s="236"/>
      <c r="H213" s="236">
        <f>SUM(H211:I212)</f>
        <v>1096</v>
      </c>
      <c r="I213" s="236"/>
      <c r="J213" s="236">
        <f>SUM(J211:K212)</f>
        <v>1096</v>
      </c>
      <c r="K213" s="236"/>
      <c r="L213" s="164">
        <f>SUM(L211:M212)</f>
        <v>1914</v>
      </c>
      <c r="M213" s="164"/>
      <c r="N213" s="164">
        <f>SUM(N211:O212)</f>
        <v>3010</v>
      </c>
      <c r="O213" s="164"/>
      <c r="P213" s="248">
        <f>SUM(P211:Q212)</f>
        <v>1</v>
      </c>
      <c r="Q213" s="248"/>
      <c r="R213" s="25">
        <f>SUM(R211:R212)</f>
        <v>60</v>
      </c>
      <c r="S213" s="164">
        <f>SUM(S211:T212)</f>
        <v>60</v>
      </c>
      <c r="T213" s="164"/>
    </row>
    <row r="215" spans="1:34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spans="1:34" x14ac:dyDescent="0.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</row>
    <row r="217" spans="1:34" ht="12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61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</row>
    <row r="218" spans="1:34" ht="27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</row>
    <row r="219" spans="1:34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</row>
    <row r="220" spans="1:34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</row>
    <row r="221" spans="1:34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</row>
    <row r="222" spans="1:34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</row>
    <row r="223" spans="1:34" x14ac:dyDescent="0.2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</row>
    <row r="224" spans="1:34" ht="36" customHeight="1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</row>
    <row r="225" spans="1:34" ht="15" customHeight="1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</row>
    <row r="226" spans="1:34" x14ac:dyDescent="0.2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</row>
    <row r="227" spans="1:34" ht="29.25" customHeight="1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</row>
    <row r="228" spans="1:34" ht="18" customHeight="1" x14ac:dyDescent="0.2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</row>
    <row r="229" spans="1:34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</row>
    <row r="230" spans="1:34" ht="18.75" customHeight="1" x14ac:dyDescent="0.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</row>
    <row r="231" spans="1:34" ht="20.25" customHeight="1" x14ac:dyDescent="0.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</row>
    <row r="232" spans="1:34" ht="20.25" customHeight="1" x14ac:dyDescent="0.2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</row>
    <row r="233" spans="1:34" ht="20.25" customHeight="1" x14ac:dyDescent="0.2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</row>
    <row r="234" spans="1:34" ht="12.75" customHeight="1" x14ac:dyDescent="0.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</row>
    <row r="235" spans="1:34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</row>
    <row r="236" spans="1:34" x14ac:dyDescent="0.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</row>
    <row r="237" spans="1:34" x14ac:dyDescent="0.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</row>
    <row r="238" spans="1:34" x14ac:dyDescent="0.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</row>
    <row r="239" spans="1:34" x14ac:dyDescent="0.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</row>
    <row r="240" spans="1:34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</row>
    <row r="241" spans="1:34" x14ac:dyDescent="0.2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</row>
    <row r="242" spans="1:34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</row>
    <row r="243" spans="1:34" x14ac:dyDescent="0.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</row>
    <row r="244" spans="1:34" x14ac:dyDescent="0.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</row>
  </sheetData>
  <sheetProtection selectLockedCells="1" selectUnlockedCells="1"/>
  <mergeCells count="308">
    <mergeCell ref="B117:I117"/>
    <mergeCell ref="U212:X212"/>
    <mergeCell ref="A213:G213"/>
    <mergeCell ref="H213:I213"/>
    <mergeCell ref="J213:K213"/>
    <mergeCell ref="L213:M213"/>
    <mergeCell ref="N213:O213"/>
    <mergeCell ref="P213:Q213"/>
    <mergeCell ref="S213:T213"/>
    <mergeCell ref="B178:I178"/>
    <mergeCell ref="B179:I179"/>
    <mergeCell ref="B183:I183"/>
    <mergeCell ref="B184:I184"/>
    <mergeCell ref="B211:G211"/>
    <mergeCell ref="H211:I211"/>
    <mergeCell ref="J211:K211"/>
    <mergeCell ref="L211:M211"/>
    <mergeCell ref="J210:K210"/>
    <mergeCell ref="L210:M210"/>
    <mergeCell ref="N210:O210"/>
    <mergeCell ref="S210:T210"/>
    <mergeCell ref="A193:T193"/>
    <mergeCell ref="B194:I194"/>
    <mergeCell ref="B195:I195"/>
    <mergeCell ref="A196:T196"/>
    <mergeCell ref="B198:I198"/>
    <mergeCell ref="A199:I199"/>
    <mergeCell ref="A200:J201"/>
    <mergeCell ref="Q200:T201"/>
    <mergeCell ref="K201:M201"/>
    <mergeCell ref="N201:P201"/>
    <mergeCell ref="A208:B208"/>
    <mergeCell ref="A209:A210"/>
    <mergeCell ref="B209:G210"/>
    <mergeCell ref="H209:I210"/>
    <mergeCell ref="J209:O209"/>
    <mergeCell ref="P209:Q210"/>
    <mergeCell ref="R209:T209"/>
    <mergeCell ref="N211:O211"/>
    <mergeCell ref="P211:Q211"/>
    <mergeCell ref="S211:T211"/>
    <mergeCell ref="B212:G212"/>
    <mergeCell ref="H212:I212"/>
    <mergeCell ref="J212:K212"/>
    <mergeCell ref="L212:M212"/>
    <mergeCell ref="N212:O212"/>
    <mergeCell ref="P212:Q212"/>
    <mergeCell ref="S212:T212"/>
    <mergeCell ref="B197:I197"/>
    <mergeCell ref="A191:A192"/>
    <mergeCell ref="B191:I192"/>
    <mergeCell ref="J191:J192"/>
    <mergeCell ref="K191:M191"/>
    <mergeCell ref="B177:I177"/>
    <mergeCell ref="B180:I180"/>
    <mergeCell ref="A181:T181"/>
    <mergeCell ref="B182:I182"/>
    <mergeCell ref="B185:I185"/>
    <mergeCell ref="N191:P191"/>
    <mergeCell ref="Q191:S191"/>
    <mergeCell ref="A186:I186"/>
    <mergeCell ref="A187:J188"/>
    <mergeCell ref="Q187:T188"/>
    <mergeCell ref="K188:M188"/>
    <mergeCell ref="N188:P188"/>
    <mergeCell ref="A190:T190"/>
    <mergeCell ref="T191:T192"/>
    <mergeCell ref="A173:T173"/>
    <mergeCell ref="A174:A175"/>
    <mergeCell ref="B174:I175"/>
    <mergeCell ref="J174:J175"/>
    <mergeCell ref="K174:M174"/>
    <mergeCell ref="N174:P174"/>
    <mergeCell ref="Q174:S174"/>
    <mergeCell ref="T174:T175"/>
    <mergeCell ref="A176:T176"/>
    <mergeCell ref="B163:I163"/>
    <mergeCell ref="B164:I164"/>
    <mergeCell ref="A165:T165"/>
    <mergeCell ref="B166:I166"/>
    <mergeCell ref="B167:I167"/>
    <mergeCell ref="A168:I168"/>
    <mergeCell ref="A169:J170"/>
    <mergeCell ref="Q169:T170"/>
    <mergeCell ref="K170:M170"/>
    <mergeCell ref="N170:P170"/>
    <mergeCell ref="A159:T159"/>
    <mergeCell ref="A160:A161"/>
    <mergeCell ref="B160:I161"/>
    <mergeCell ref="J160:J161"/>
    <mergeCell ref="K160:M160"/>
    <mergeCell ref="N160:P160"/>
    <mergeCell ref="Q160:S160"/>
    <mergeCell ref="T160:T161"/>
    <mergeCell ref="A162:T162"/>
    <mergeCell ref="B146:I146"/>
    <mergeCell ref="B149:I149"/>
    <mergeCell ref="B150:I150"/>
    <mergeCell ref="A151:T151"/>
    <mergeCell ref="B152:I152"/>
    <mergeCell ref="B153:I153"/>
    <mergeCell ref="A154:I154"/>
    <mergeCell ref="A155:J156"/>
    <mergeCell ref="Q155:T156"/>
    <mergeCell ref="K156:M156"/>
    <mergeCell ref="N156:P156"/>
    <mergeCell ref="A135:T135"/>
    <mergeCell ref="B136:I136"/>
    <mergeCell ref="B137:I137"/>
    <mergeCell ref="B139:I139"/>
    <mergeCell ref="B140:I140"/>
    <mergeCell ref="B141:I141"/>
    <mergeCell ref="B142:I142"/>
    <mergeCell ref="B143:I143"/>
    <mergeCell ref="B144:I144"/>
    <mergeCell ref="B138:I138"/>
    <mergeCell ref="A131:T131"/>
    <mergeCell ref="A132:T132"/>
    <mergeCell ref="A126:J127"/>
    <mergeCell ref="Q126:T127"/>
    <mergeCell ref="K127:M127"/>
    <mergeCell ref="N127:P127"/>
    <mergeCell ref="A133:A134"/>
    <mergeCell ref="B133:I134"/>
    <mergeCell ref="J133:J134"/>
    <mergeCell ref="K133:M133"/>
    <mergeCell ref="N133:P133"/>
    <mergeCell ref="Q133:S133"/>
    <mergeCell ref="T133:T134"/>
    <mergeCell ref="A125:I125"/>
    <mergeCell ref="B123:I123"/>
    <mergeCell ref="B100:I100"/>
    <mergeCell ref="A101:I101"/>
    <mergeCell ref="A102:J103"/>
    <mergeCell ref="Q102:T103"/>
    <mergeCell ref="K103:M103"/>
    <mergeCell ref="N103:P103"/>
    <mergeCell ref="B96:I96"/>
    <mergeCell ref="A118:T118"/>
    <mergeCell ref="B119:I119"/>
    <mergeCell ref="B120:I120"/>
    <mergeCell ref="B121:I121"/>
    <mergeCell ref="A122:T122"/>
    <mergeCell ref="B124:I124"/>
    <mergeCell ref="A106:T106"/>
    <mergeCell ref="A107:A108"/>
    <mergeCell ref="B107:I108"/>
    <mergeCell ref="J107:J108"/>
    <mergeCell ref="K107:M107"/>
    <mergeCell ref="N107:P107"/>
    <mergeCell ref="Q107:S107"/>
    <mergeCell ref="T107:T108"/>
    <mergeCell ref="A109:T109"/>
    <mergeCell ref="B95:I95"/>
    <mergeCell ref="A94:T94"/>
    <mergeCell ref="A82:T82"/>
    <mergeCell ref="B83:I83"/>
    <mergeCell ref="B90:I90"/>
    <mergeCell ref="A91:T91"/>
    <mergeCell ref="B92:I92"/>
    <mergeCell ref="B116:I116"/>
    <mergeCell ref="A97:T97"/>
    <mergeCell ref="B98:I98"/>
    <mergeCell ref="B99:I99"/>
    <mergeCell ref="B84:I84"/>
    <mergeCell ref="B85:I85"/>
    <mergeCell ref="B86:I86"/>
    <mergeCell ref="B87:I87"/>
    <mergeCell ref="B88:I88"/>
    <mergeCell ref="B89:I89"/>
    <mergeCell ref="B93:I93"/>
    <mergeCell ref="B110:I110"/>
    <mergeCell ref="B111:I111"/>
    <mergeCell ref="B112:I112"/>
    <mergeCell ref="A113:T113"/>
    <mergeCell ref="B114:I114"/>
    <mergeCell ref="B74:I74"/>
    <mergeCell ref="B75:I75"/>
    <mergeCell ref="B76:I76"/>
    <mergeCell ref="U76:W76"/>
    <mergeCell ref="A79:T79"/>
    <mergeCell ref="A80:A81"/>
    <mergeCell ref="B80:I81"/>
    <mergeCell ref="J80:J81"/>
    <mergeCell ref="K80:M80"/>
    <mergeCell ref="N80:P80"/>
    <mergeCell ref="Q80:S80"/>
    <mergeCell ref="T80:T81"/>
    <mergeCell ref="A70:A71"/>
    <mergeCell ref="B70:I71"/>
    <mergeCell ref="J70:J71"/>
    <mergeCell ref="K70:M70"/>
    <mergeCell ref="N70:P70"/>
    <mergeCell ref="Q70:S70"/>
    <mergeCell ref="T70:T71"/>
    <mergeCell ref="B72:I72"/>
    <mergeCell ref="B73:I73"/>
    <mergeCell ref="B61:I61"/>
    <mergeCell ref="B62:I62"/>
    <mergeCell ref="B63:I63"/>
    <mergeCell ref="B64:I64"/>
    <mergeCell ref="B65:I65"/>
    <mergeCell ref="B66:I66"/>
    <mergeCell ref="B67:I67"/>
    <mergeCell ref="U67:W67"/>
    <mergeCell ref="A69:T69"/>
    <mergeCell ref="B51:I51"/>
    <mergeCell ref="B52:I52"/>
    <mergeCell ref="B53:I53"/>
    <mergeCell ref="B54:I54"/>
    <mergeCell ref="B55:I55"/>
    <mergeCell ref="U55:W55"/>
    <mergeCell ref="A58:T58"/>
    <mergeCell ref="A59:A60"/>
    <mergeCell ref="B59:I60"/>
    <mergeCell ref="J59:J60"/>
    <mergeCell ref="K59:M59"/>
    <mergeCell ref="N59:P59"/>
    <mergeCell ref="Q59:S59"/>
    <mergeCell ref="T59:T60"/>
    <mergeCell ref="A47:A48"/>
    <mergeCell ref="B47:I48"/>
    <mergeCell ref="J47:J48"/>
    <mergeCell ref="K47:M47"/>
    <mergeCell ref="N47:P47"/>
    <mergeCell ref="Q47:S47"/>
    <mergeCell ref="T47:T48"/>
    <mergeCell ref="B49:I49"/>
    <mergeCell ref="B50:I50"/>
    <mergeCell ref="B36:I36"/>
    <mergeCell ref="B38:I38"/>
    <mergeCell ref="B39:I39"/>
    <mergeCell ref="B40:I40"/>
    <mergeCell ref="B41:I41"/>
    <mergeCell ref="B42:I42"/>
    <mergeCell ref="B43:I43"/>
    <mergeCell ref="U43:W43"/>
    <mergeCell ref="A46:T46"/>
    <mergeCell ref="B37:I37"/>
    <mergeCell ref="H24:H25"/>
    <mergeCell ref="I24:K24"/>
    <mergeCell ref="U26:V26"/>
    <mergeCell ref="U27:V27"/>
    <mergeCell ref="A31:T31"/>
    <mergeCell ref="A33:T33"/>
    <mergeCell ref="A34:A35"/>
    <mergeCell ref="B34:I35"/>
    <mergeCell ref="J34:J35"/>
    <mergeCell ref="K34:M34"/>
    <mergeCell ref="N34:P34"/>
    <mergeCell ref="Q34:S34"/>
    <mergeCell ref="T34:T35"/>
    <mergeCell ref="M23:T29"/>
    <mergeCell ref="B24:C24"/>
    <mergeCell ref="D24:F24"/>
    <mergeCell ref="AA16:AB16"/>
    <mergeCell ref="A17:K17"/>
    <mergeCell ref="M17:T17"/>
    <mergeCell ref="A18:K18"/>
    <mergeCell ref="M18:T18"/>
    <mergeCell ref="A19:K22"/>
    <mergeCell ref="U19:AA22"/>
    <mergeCell ref="M20:T22"/>
    <mergeCell ref="U15:Z17"/>
    <mergeCell ref="A16:K16"/>
    <mergeCell ref="U3:X3"/>
    <mergeCell ref="A4:K5"/>
    <mergeCell ref="M4:N4"/>
    <mergeCell ref="O4:Q4"/>
    <mergeCell ref="R4:T4"/>
    <mergeCell ref="U4:X4"/>
    <mergeCell ref="M5:N5"/>
    <mergeCell ref="O5:Q5"/>
    <mergeCell ref="R5:T5"/>
    <mergeCell ref="U5:X5"/>
    <mergeCell ref="U6:X6"/>
    <mergeCell ref="A7:K7"/>
    <mergeCell ref="A8:K8"/>
    <mergeCell ref="M8:T10"/>
    <mergeCell ref="A9:K9"/>
    <mergeCell ref="U9:Z12"/>
    <mergeCell ref="A10:K10"/>
    <mergeCell ref="A11:K11"/>
    <mergeCell ref="A12:K12"/>
    <mergeCell ref="B145:I145"/>
    <mergeCell ref="B147:I147"/>
    <mergeCell ref="B148:I148"/>
    <mergeCell ref="A1:K1"/>
    <mergeCell ref="M1:T1"/>
    <mergeCell ref="A2:K2"/>
    <mergeCell ref="A3:K3"/>
    <mergeCell ref="M3:N3"/>
    <mergeCell ref="O3:Q3"/>
    <mergeCell ref="R3:T3"/>
    <mergeCell ref="A6:K6"/>
    <mergeCell ref="M6:N6"/>
    <mergeCell ref="O6:Q6"/>
    <mergeCell ref="R6:T6"/>
    <mergeCell ref="A13:K13"/>
    <mergeCell ref="M13:T13"/>
    <mergeCell ref="A14:K14"/>
    <mergeCell ref="M14:T14"/>
    <mergeCell ref="A15:K15"/>
    <mergeCell ref="M15:T15"/>
    <mergeCell ref="A23:G23"/>
    <mergeCell ref="B115:I115"/>
    <mergeCell ref="M16:T16"/>
    <mergeCell ref="G24:G25"/>
  </mergeCells>
  <conditionalFormatting sqref="U212 U3:U6 U26:U27">
    <cfRule type="cellIs" dxfId="8" priority="1" stopIfTrue="1" operator="equal">
      <formula>"E bine"</formula>
    </cfRule>
  </conditionalFormatting>
  <conditionalFormatting sqref="U212 U3:U6 U26:U27">
    <cfRule type="cellIs" dxfId="7" priority="2" stopIfTrue="1" operator="equal">
      <formula>"NU e bine"</formula>
    </cfRule>
  </conditionalFormatting>
  <conditionalFormatting sqref="U212:V212 U3:V6 U26:V27">
    <cfRule type="cellIs" dxfId="6" priority="3" stopIfTrue="1" operator="equal">
      <formula>"Suma trebuie să fie 52"</formula>
    </cfRule>
    <cfRule type="cellIs" dxfId="5" priority="4" stopIfTrue="1" operator="equal">
      <formula>"Corect"</formula>
    </cfRule>
  </conditionalFormatting>
  <conditionalFormatting sqref="U3:X6">
    <cfRule type="cellIs" dxfId="4" priority="5" stopIfTrue="1" operator="equal">
      <formula>"Trebuie alocate cel puțin 20 de ore pe săptămână"</formula>
    </cfRule>
  </conditionalFormatting>
  <conditionalFormatting sqref="U212:X212 U26:V27">
    <cfRule type="cellIs" dxfId="3" priority="6" stopIfTrue="1" operator="equal">
      <formula>"Corect"</formula>
    </cfRule>
  </conditionalFormatting>
  <conditionalFormatting sqref="U26:V26">
    <cfRule type="cellIs" dxfId="2" priority="7" stopIfTrue="1" operator="equal">
      <formula>"Correct"</formula>
    </cfRule>
  </conditionalFormatting>
  <conditionalFormatting sqref="U43:W44 U55:W55 U67:W67 U76:W76">
    <cfRule type="cellIs" dxfId="1" priority="8" stopIfTrue="1" operator="equal">
      <formula>"E trebuie să fie cel puțin egal cu C+VP"</formula>
    </cfRule>
    <cfRule type="cellIs" dxfId="0" priority="9" stopIfTrue="1" operator="equal">
      <formula>"Corect"</formula>
    </cfRule>
  </conditionalFormatting>
  <dataValidations count="19">
    <dataValidation type="list" allowBlank="1" showInputMessage="1" showErrorMessage="1" sqref="R36:R42 R49:R54 R61:R64 R149 R98:R100 R144:R147 R72:R75 R83:R90 R92:R93">
      <formula1>$R$35</formula1>
      <formula2>0</formula2>
    </dataValidation>
    <dataValidation type="list" allowBlank="1" showInputMessage="1" showErrorMessage="1" sqref="Q36:Q40 Q49:Q53 Q61:Q64 Q83:Q90 Q98:Q100 Q144:Q147 Q72:Q75">
      <formula1>$Q$35</formula1>
      <formula2>0</formula2>
    </dataValidation>
    <dataValidation type="list" allowBlank="1" showInputMessage="1" showErrorMessage="1" sqref="S36:S40 S49:S53 S61:S64 S83:S90 S98:S100 S144:S147 S72:S75">
      <formula1>$S$35</formula1>
      <formula2>0</formula2>
    </dataValidation>
    <dataValidation type="list" allowBlank="1" showInputMessage="1" showErrorMessage="1" sqref="T49:T54 T120 T98:T100 T136:T149 T152 T177:T179 T163 T197 T182:T184 T194 T111 T36:T42 T61:T66 T72:T75 T166 T123 T83:T90 T92:T93">
      <formula1>$O$32:$S$32</formula1>
      <formula2>0</formula2>
    </dataValidation>
    <dataValidation type="list" allowBlank="1" showInputMessage="1" showErrorMessage="1" sqref="T150 T164 T180 T195 T112">
      <formula1>$P$32:$S$32</formula1>
      <formula2>0</formula2>
    </dataValidation>
    <dataValidation type="list" allowBlank="1" showInputMessage="1" showErrorMessage="1" sqref="S54 S95:S96 S149 S225 S227:S228 S230 S41:S42 S65:S66 S92:S93">
      <formula1>$S$38</formula1>
      <formula2>0</formula2>
    </dataValidation>
    <dataValidation type="list" allowBlank="1" showInputMessage="1" showErrorMessage="1" sqref="Q54 Q95:Q96 Q149 Q225 Q227:Q228 Q230 Q41:Q42 Q65:Q66 Q92:Q93">
      <formula1>$Q$38</formula1>
      <formula2>0</formula2>
    </dataValidation>
    <dataValidation type="list" allowBlank="1" showInputMessage="1" showErrorMessage="1" sqref="R65:R66 R95:R96 R225 R227:R228 R230">
      <formula1>$R$38</formula1>
      <formula2>0</formula2>
    </dataValidation>
    <dataValidation type="list" allowBlank="1" showInputMessage="1" showErrorMessage="1" sqref="T114:T116 T110 T119">
      <formula1>$O$32:$S$32</formula1>
    </dataValidation>
    <dataValidation type="list" allowBlank="1" showInputMessage="1" showErrorMessage="1" sqref="S114:S116 S110 S119">
      <formula1>$S$35</formula1>
    </dataValidation>
    <dataValidation type="list" allowBlank="1" showInputMessage="1" showErrorMessage="1" sqref="Q114:Q116 Q110 Q119">
      <formula1>$Q$35</formula1>
    </dataValidation>
    <dataValidation type="list" allowBlank="1" showInputMessage="1" showErrorMessage="1" sqref="R114:R116 R110 R119">
      <formula1>$R$35</formula1>
    </dataValidation>
    <dataValidation type="list" allowBlank="1" showInputMessage="1" showErrorMessage="1" sqref="R120 R123">
      <formula1>$R$38</formula1>
    </dataValidation>
    <dataValidation type="list" allowBlank="1" showInputMessage="1" showErrorMessage="1" sqref="Q120 Q123">
      <formula1>$Q$38</formula1>
    </dataValidation>
    <dataValidation type="list" allowBlank="1" showInputMessage="1" showErrorMessage="1" sqref="S120 S123">
      <formula1>$S$38</formula1>
    </dataValidation>
    <dataValidation type="list" allowBlank="1" showInputMessage="1" showErrorMessage="1" sqref="R111">
      <formula1>$R$37</formula1>
    </dataValidation>
    <dataValidation type="list" allowBlank="1" showInputMessage="1" showErrorMessage="1" sqref="Q111">
      <formula1>$Q$37</formula1>
    </dataValidation>
    <dataValidation type="list" allowBlank="1" showInputMessage="1" showErrorMessage="1" sqref="S111">
      <formula1>$S$37</formula1>
    </dataValidation>
    <dataValidation type="list" allowBlank="1" showInputMessage="1" showErrorMessage="1" sqref="B197:I197 B152:I152 C177:I177 B194:I194 B177:B179 B182:B184 B163:I163 B166:I166 B148:I149 B136:B147 C146:I146 C136:I137 C139:I144">
      <formula1>$B$34:$B$117</formula1>
      <formula2>0</formula2>
    </dataValidation>
  </dataValidations>
  <pageMargins left="0.7" right="0.7" top="0.75" bottom="0.75" header="0.3" footer="0.3"/>
  <pageSetup paperSize="9" firstPageNumber="0" orientation="landscape" horizontalDpi="300" verticalDpi="300" r:id="rId1"/>
  <headerFooter alignWithMargins="0">
    <oddHeader>&amp;R&amp;P</oddHeader>
    <oddFooter>&amp;LRECTOR,
Acad.Prof.univ.dr. Daniel DAVID&amp;CDECAN,
Conf.univ.dr. Gabriela Nicoleta  NEMEȘ&amp;R                                           DIRECTOR DE DEPARTAMENT,
Acad.prof.univ.dr. Cristian SILVESTRU
Prof.univ.habil.dr.ing. Graziella Liana TURDEAN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33:IV35 A1"/>
    </sheetView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33:IV35 A1"/>
    </sheetView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1F71BAC23EC4B83772869D8B3BD6C" ma:contentTypeVersion="6" ma:contentTypeDescription="Create a new document." ma:contentTypeScope="" ma:versionID="c6e3abfc515d93b95257742f2c683af9">
  <xsd:schema xmlns:xsd="http://www.w3.org/2001/XMLSchema" xmlns:xs="http://www.w3.org/2001/XMLSchema" xmlns:p="http://schemas.microsoft.com/office/2006/metadata/properties" xmlns:ns2="01b0800b-a583-44a8-a1dd-c08bdd5d9ade" targetNamespace="http://schemas.microsoft.com/office/2006/metadata/properties" ma:root="true" ma:fieldsID="d5ccc9ee1bcc1f8f59f2b89baa62ecbb" ns2:_="">
    <xsd:import namespace="01b0800b-a583-44a8-a1dd-c08bdd5d9a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0800b-a583-44a8-a1dd-c08bdd5d9a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6A73E-A8DB-48BD-B2E7-D3C1412D7A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6562D5-3B02-4103-AF09-90993205E96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1b0800b-a583-44a8-a1dd-c08bdd5d9ad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B8B568-3B27-4809-9E7E-9920587BB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0800b-a583-44a8-a1dd-c08bdd5d9a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Rodica Pop</cp:lastModifiedBy>
  <cp:revision>1</cp:revision>
  <cp:lastPrinted>2020-07-16T19:20:31Z</cp:lastPrinted>
  <dcterms:created xsi:type="dcterms:W3CDTF">2013-06-27T05:19:59Z</dcterms:created>
  <dcterms:modified xsi:type="dcterms:W3CDTF">2020-09-16T10:09:04Z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0x01010015A1F71BAC23EC4B83772869D8B3BD6C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